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15" yWindow="-15" windowWidth="14340" windowHeight="12825"/>
  </bookViews>
  <sheets>
    <sheet name="план.ст-ть (2023)" sheetId="1" r:id="rId1"/>
  </sheets>
  <externalReferences>
    <externalReference r:id="rId2"/>
    <externalReference r:id="rId3"/>
  </externalReferences>
  <definedNames>
    <definedName name="_xlnm._FilterDatabase" localSheetId="0" hidden="1">'план.ст-ть (2023)'!$A$6:$AE$126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(2023)'!$B:$B,'план.ст-ть (2023)'!$6:$6</definedName>
    <definedName name="_xlnm.Print_Area" localSheetId="0">'план.ст-ть (2023)'!$A$1:$AE$122</definedName>
  </definedNames>
  <calcPr calcId="145621"/>
</workbook>
</file>

<file path=xl/calcChain.xml><?xml version="1.0" encoding="utf-8"?>
<calcChain xmlns="http://schemas.openxmlformats.org/spreadsheetml/2006/main">
  <c r="AE121" i="1" l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A13" i="1" l="1"/>
  <c r="X120" i="1"/>
  <c r="AB9" i="1" l="1"/>
  <c r="E122" i="1" l="1"/>
  <c r="E124" i="1" s="1"/>
  <c r="F89" i="1"/>
  <c r="AB121" i="1" l="1"/>
  <c r="X121" i="1"/>
  <c r="V121" i="1" s="1"/>
  <c r="U121" i="1" s="1"/>
  <c r="O121" i="1"/>
  <c r="J121" i="1"/>
  <c r="F121" i="1"/>
  <c r="AB120" i="1"/>
  <c r="V120" i="1"/>
  <c r="U120" i="1" s="1"/>
  <c r="O120" i="1"/>
  <c r="J120" i="1"/>
  <c r="F120" i="1"/>
  <c r="AB119" i="1"/>
  <c r="X119" i="1"/>
  <c r="V119" i="1" s="1"/>
  <c r="U119" i="1" s="1"/>
  <c r="O119" i="1"/>
  <c r="J119" i="1"/>
  <c r="F119" i="1"/>
  <c r="AB118" i="1"/>
  <c r="X118" i="1"/>
  <c r="V118" i="1" s="1"/>
  <c r="U118" i="1" s="1"/>
  <c r="O118" i="1"/>
  <c r="J118" i="1"/>
  <c r="F118" i="1"/>
  <c r="AB117" i="1"/>
  <c r="X117" i="1"/>
  <c r="V117" i="1" s="1"/>
  <c r="U117" i="1" s="1"/>
  <c r="P117" i="1"/>
  <c r="O117" i="1" s="1"/>
  <c r="J117" i="1"/>
  <c r="F117" i="1"/>
  <c r="AB116" i="1"/>
  <c r="X116" i="1"/>
  <c r="V116" i="1" s="1"/>
  <c r="U116" i="1" s="1"/>
  <c r="O116" i="1"/>
  <c r="J116" i="1"/>
  <c r="F116" i="1"/>
  <c r="AB115" i="1"/>
  <c r="X115" i="1"/>
  <c r="V115" i="1" s="1"/>
  <c r="U115" i="1" s="1"/>
  <c r="P115" i="1"/>
  <c r="O115" i="1" s="1"/>
  <c r="J115" i="1"/>
  <c r="F115" i="1"/>
  <c r="AB114" i="1"/>
  <c r="X114" i="1"/>
  <c r="V114" i="1" s="1"/>
  <c r="U114" i="1" s="1"/>
  <c r="O114" i="1"/>
  <c r="J114" i="1"/>
  <c r="F114" i="1"/>
  <c r="AB113" i="1"/>
  <c r="X113" i="1"/>
  <c r="V113" i="1" s="1"/>
  <c r="U113" i="1" s="1"/>
  <c r="O113" i="1"/>
  <c r="J113" i="1"/>
  <c r="F113" i="1"/>
  <c r="AB112" i="1"/>
  <c r="X112" i="1"/>
  <c r="V112" i="1" s="1"/>
  <c r="U112" i="1" s="1"/>
  <c r="O112" i="1"/>
  <c r="J112" i="1"/>
  <c r="F112" i="1"/>
  <c r="AB111" i="1"/>
  <c r="X111" i="1"/>
  <c r="V111" i="1" s="1"/>
  <c r="U111" i="1" s="1"/>
  <c r="O111" i="1"/>
  <c r="J111" i="1"/>
  <c r="F111" i="1"/>
  <c r="AB110" i="1"/>
  <c r="X110" i="1"/>
  <c r="V110" i="1" s="1"/>
  <c r="U110" i="1" s="1"/>
  <c r="P110" i="1"/>
  <c r="O110" i="1" s="1"/>
  <c r="J110" i="1"/>
  <c r="F110" i="1"/>
  <c r="AB109" i="1"/>
  <c r="X109" i="1"/>
  <c r="V109" i="1" s="1"/>
  <c r="U109" i="1" s="1"/>
  <c r="O109" i="1"/>
  <c r="J109" i="1"/>
  <c r="F109" i="1"/>
  <c r="AB108" i="1"/>
  <c r="X108" i="1"/>
  <c r="V108" i="1" s="1"/>
  <c r="U108" i="1" s="1"/>
  <c r="P108" i="1"/>
  <c r="O108" i="1" s="1"/>
  <c r="J108" i="1"/>
  <c r="F108" i="1"/>
  <c r="AB107" i="1"/>
  <c r="X107" i="1"/>
  <c r="V107" i="1" s="1"/>
  <c r="U107" i="1" s="1"/>
  <c r="P107" i="1"/>
  <c r="O107" i="1" s="1"/>
  <c r="J107" i="1"/>
  <c r="F107" i="1"/>
  <c r="AB106" i="1"/>
  <c r="X106" i="1"/>
  <c r="V106" i="1" s="1"/>
  <c r="U106" i="1" s="1"/>
  <c r="O106" i="1"/>
  <c r="J106" i="1"/>
  <c r="F106" i="1"/>
  <c r="AB105" i="1"/>
  <c r="X105" i="1"/>
  <c r="V105" i="1" s="1"/>
  <c r="U105" i="1" s="1"/>
  <c r="P105" i="1"/>
  <c r="O105" i="1" s="1"/>
  <c r="J105" i="1"/>
  <c r="F105" i="1"/>
  <c r="AB104" i="1"/>
  <c r="X104" i="1"/>
  <c r="V104" i="1" s="1"/>
  <c r="U104" i="1" s="1"/>
  <c r="O104" i="1"/>
  <c r="N104" i="1"/>
  <c r="J104" i="1"/>
  <c r="F104" i="1"/>
  <c r="AB103" i="1"/>
  <c r="X103" i="1"/>
  <c r="V103" i="1" s="1"/>
  <c r="U103" i="1" s="1"/>
  <c r="O103" i="1"/>
  <c r="J103" i="1"/>
  <c r="F103" i="1"/>
  <c r="AB102" i="1"/>
  <c r="X102" i="1"/>
  <c r="V102" i="1" s="1"/>
  <c r="U102" i="1" s="1"/>
  <c r="P102" i="1"/>
  <c r="O102" i="1" s="1"/>
  <c r="J102" i="1"/>
  <c r="F102" i="1"/>
  <c r="AB101" i="1"/>
  <c r="X101" i="1"/>
  <c r="V101" i="1" s="1"/>
  <c r="U101" i="1" s="1"/>
  <c r="O101" i="1"/>
  <c r="J101" i="1"/>
  <c r="F101" i="1"/>
  <c r="AB100" i="1"/>
  <c r="O100" i="1"/>
  <c r="J100" i="1"/>
  <c r="F100" i="1"/>
  <c r="AB99" i="1"/>
  <c r="X99" i="1"/>
  <c r="V99" i="1" s="1"/>
  <c r="U99" i="1" s="1"/>
  <c r="O99" i="1"/>
  <c r="J99" i="1"/>
  <c r="F99" i="1"/>
  <c r="AB98" i="1"/>
  <c r="X98" i="1"/>
  <c r="V98" i="1" s="1"/>
  <c r="U98" i="1" s="1"/>
  <c r="O98" i="1"/>
  <c r="J98" i="1"/>
  <c r="F98" i="1"/>
  <c r="AB97" i="1"/>
  <c r="X97" i="1"/>
  <c r="V97" i="1" s="1"/>
  <c r="U97" i="1" s="1"/>
  <c r="O97" i="1"/>
  <c r="J97" i="1"/>
  <c r="F97" i="1"/>
  <c r="AB96" i="1"/>
  <c r="X96" i="1"/>
  <c r="V96" i="1" s="1"/>
  <c r="U96" i="1" s="1"/>
  <c r="O96" i="1"/>
  <c r="J96" i="1"/>
  <c r="F96" i="1"/>
  <c r="AB95" i="1"/>
  <c r="X95" i="1"/>
  <c r="V95" i="1" s="1"/>
  <c r="U95" i="1" s="1"/>
  <c r="O95" i="1"/>
  <c r="J95" i="1"/>
  <c r="F95" i="1"/>
  <c r="AB94" i="1"/>
  <c r="X94" i="1"/>
  <c r="V94" i="1" s="1"/>
  <c r="U94" i="1" s="1"/>
  <c r="O94" i="1"/>
  <c r="J94" i="1"/>
  <c r="F94" i="1"/>
  <c r="AB93" i="1"/>
  <c r="X93" i="1"/>
  <c r="V93" i="1" s="1"/>
  <c r="U93" i="1" s="1"/>
  <c r="P93" i="1"/>
  <c r="O93" i="1" s="1"/>
  <c r="N93" i="1"/>
  <c r="J93" i="1"/>
  <c r="F93" i="1"/>
  <c r="AB92" i="1"/>
  <c r="X92" i="1"/>
  <c r="V92" i="1" s="1"/>
  <c r="U92" i="1" s="1"/>
  <c r="P92" i="1"/>
  <c r="O92" i="1" s="1"/>
  <c r="J92" i="1"/>
  <c r="F92" i="1"/>
  <c r="AB91" i="1"/>
  <c r="X91" i="1"/>
  <c r="V91" i="1" s="1"/>
  <c r="U91" i="1" s="1"/>
  <c r="O91" i="1"/>
  <c r="N91" i="1"/>
  <c r="J91" i="1"/>
  <c r="F91" i="1"/>
  <c r="AB90" i="1"/>
  <c r="X90" i="1"/>
  <c r="V90" i="1" s="1"/>
  <c r="U90" i="1" s="1"/>
  <c r="O90" i="1"/>
  <c r="J90" i="1"/>
  <c r="F90" i="1"/>
  <c r="AB89" i="1"/>
  <c r="X89" i="1"/>
  <c r="V89" i="1" s="1"/>
  <c r="U89" i="1" s="1"/>
  <c r="O89" i="1"/>
  <c r="J89" i="1"/>
  <c r="AB88" i="1"/>
  <c r="X88" i="1"/>
  <c r="V88" i="1" s="1"/>
  <c r="U88" i="1" s="1"/>
  <c r="O88" i="1"/>
  <c r="J88" i="1"/>
  <c r="F88" i="1"/>
  <c r="AB87" i="1"/>
  <c r="X87" i="1"/>
  <c r="V87" i="1" s="1"/>
  <c r="U87" i="1" s="1"/>
  <c r="O87" i="1"/>
  <c r="J87" i="1"/>
  <c r="F87" i="1"/>
  <c r="AB86" i="1"/>
  <c r="X86" i="1"/>
  <c r="V86" i="1" s="1"/>
  <c r="U86" i="1" s="1"/>
  <c r="P86" i="1"/>
  <c r="O86" i="1" s="1"/>
  <c r="J86" i="1"/>
  <c r="F86" i="1"/>
  <c r="AB85" i="1"/>
  <c r="X85" i="1"/>
  <c r="V85" i="1" s="1"/>
  <c r="U85" i="1" s="1"/>
  <c r="O85" i="1"/>
  <c r="J85" i="1"/>
  <c r="F85" i="1"/>
  <c r="AB84" i="1"/>
  <c r="X84" i="1"/>
  <c r="V84" i="1" s="1"/>
  <c r="U84" i="1" s="1"/>
  <c r="O84" i="1"/>
  <c r="J84" i="1"/>
  <c r="F84" i="1"/>
  <c r="AB83" i="1"/>
  <c r="X83" i="1"/>
  <c r="V83" i="1" s="1"/>
  <c r="U83" i="1" s="1"/>
  <c r="O83" i="1"/>
  <c r="J83" i="1"/>
  <c r="F83" i="1"/>
  <c r="AB82" i="1"/>
  <c r="X82" i="1"/>
  <c r="V82" i="1" s="1"/>
  <c r="U82" i="1" s="1"/>
  <c r="O82" i="1"/>
  <c r="J82" i="1"/>
  <c r="F82" i="1"/>
  <c r="AB81" i="1"/>
  <c r="X81" i="1"/>
  <c r="V81" i="1" s="1"/>
  <c r="U81" i="1" s="1"/>
  <c r="O81" i="1"/>
  <c r="J81" i="1"/>
  <c r="F81" i="1"/>
  <c r="AB80" i="1"/>
  <c r="X80" i="1"/>
  <c r="V80" i="1" s="1"/>
  <c r="U80" i="1" s="1"/>
  <c r="O80" i="1"/>
  <c r="J80" i="1"/>
  <c r="F80" i="1"/>
  <c r="AB79" i="1"/>
  <c r="X79" i="1"/>
  <c r="V79" i="1" s="1"/>
  <c r="U79" i="1" s="1"/>
  <c r="O79" i="1"/>
  <c r="J79" i="1"/>
  <c r="F79" i="1"/>
  <c r="AB78" i="1"/>
  <c r="X78" i="1"/>
  <c r="V78" i="1" s="1"/>
  <c r="U78" i="1" s="1"/>
  <c r="O78" i="1"/>
  <c r="J78" i="1"/>
  <c r="F78" i="1"/>
  <c r="AB77" i="1"/>
  <c r="X77" i="1"/>
  <c r="V77" i="1" s="1"/>
  <c r="U77" i="1" s="1"/>
  <c r="O77" i="1"/>
  <c r="J77" i="1"/>
  <c r="F77" i="1"/>
  <c r="AB76" i="1"/>
  <c r="X76" i="1"/>
  <c r="V76" i="1" s="1"/>
  <c r="U76" i="1" s="1"/>
  <c r="O76" i="1"/>
  <c r="J76" i="1"/>
  <c r="F76" i="1"/>
  <c r="AB75" i="1"/>
  <c r="X75" i="1"/>
  <c r="V75" i="1" s="1"/>
  <c r="U75" i="1" s="1"/>
  <c r="O75" i="1"/>
  <c r="J75" i="1"/>
  <c r="F75" i="1"/>
  <c r="AB74" i="1"/>
  <c r="X74" i="1"/>
  <c r="V74" i="1" s="1"/>
  <c r="U74" i="1" s="1"/>
  <c r="O74" i="1"/>
  <c r="J74" i="1"/>
  <c r="F74" i="1"/>
  <c r="AB73" i="1"/>
  <c r="X73" i="1"/>
  <c r="V73" i="1" s="1"/>
  <c r="U73" i="1" s="1"/>
  <c r="O73" i="1"/>
  <c r="J73" i="1"/>
  <c r="F73" i="1"/>
  <c r="AB72" i="1"/>
  <c r="X72" i="1"/>
  <c r="V72" i="1" s="1"/>
  <c r="U72" i="1" s="1"/>
  <c r="O72" i="1"/>
  <c r="J72" i="1"/>
  <c r="F72" i="1"/>
  <c r="AB71" i="1"/>
  <c r="X71" i="1"/>
  <c r="V71" i="1" s="1"/>
  <c r="U71" i="1" s="1"/>
  <c r="O71" i="1"/>
  <c r="J71" i="1"/>
  <c r="F71" i="1"/>
  <c r="AB70" i="1"/>
  <c r="X70" i="1"/>
  <c r="V70" i="1" s="1"/>
  <c r="U70" i="1" s="1"/>
  <c r="O70" i="1"/>
  <c r="J70" i="1"/>
  <c r="F70" i="1"/>
  <c r="AB69" i="1"/>
  <c r="X69" i="1"/>
  <c r="V69" i="1" s="1"/>
  <c r="U69" i="1" s="1"/>
  <c r="O69" i="1"/>
  <c r="J69" i="1"/>
  <c r="F69" i="1"/>
  <c r="AB68" i="1"/>
  <c r="X68" i="1"/>
  <c r="V68" i="1" s="1"/>
  <c r="U68" i="1" s="1"/>
  <c r="O68" i="1"/>
  <c r="J68" i="1"/>
  <c r="F68" i="1"/>
  <c r="AB67" i="1"/>
  <c r="X67" i="1"/>
  <c r="V67" i="1" s="1"/>
  <c r="U67" i="1" s="1"/>
  <c r="O67" i="1"/>
  <c r="J67" i="1"/>
  <c r="F67" i="1"/>
  <c r="AB66" i="1"/>
  <c r="X66" i="1"/>
  <c r="V66" i="1" s="1"/>
  <c r="U66" i="1" s="1"/>
  <c r="O66" i="1"/>
  <c r="N66" i="1"/>
  <c r="J66" i="1"/>
  <c r="F66" i="1"/>
  <c r="AB65" i="1"/>
  <c r="X65" i="1"/>
  <c r="V65" i="1" s="1"/>
  <c r="U65" i="1" s="1"/>
  <c r="O65" i="1"/>
  <c r="J65" i="1"/>
  <c r="F65" i="1"/>
  <c r="AB64" i="1"/>
  <c r="X64" i="1"/>
  <c r="V64" i="1" s="1"/>
  <c r="U64" i="1" s="1"/>
  <c r="O64" i="1"/>
  <c r="J64" i="1"/>
  <c r="F64" i="1"/>
  <c r="AB63" i="1"/>
  <c r="X63" i="1"/>
  <c r="V63" i="1" s="1"/>
  <c r="U63" i="1" s="1"/>
  <c r="O63" i="1"/>
  <c r="J63" i="1"/>
  <c r="F63" i="1"/>
  <c r="AB62" i="1"/>
  <c r="X62" i="1"/>
  <c r="V62" i="1" s="1"/>
  <c r="U62" i="1" s="1"/>
  <c r="O62" i="1"/>
  <c r="J62" i="1"/>
  <c r="F62" i="1"/>
  <c r="AB61" i="1"/>
  <c r="X61" i="1"/>
  <c r="V61" i="1" s="1"/>
  <c r="U61" i="1" s="1"/>
  <c r="O61" i="1"/>
  <c r="J61" i="1"/>
  <c r="F61" i="1"/>
  <c r="AB60" i="1"/>
  <c r="X60" i="1"/>
  <c r="V60" i="1" s="1"/>
  <c r="U60" i="1" s="1"/>
  <c r="O60" i="1"/>
  <c r="J60" i="1"/>
  <c r="F60" i="1"/>
  <c r="AB59" i="1"/>
  <c r="X59" i="1"/>
  <c r="V59" i="1" s="1"/>
  <c r="U59" i="1" s="1"/>
  <c r="J59" i="1"/>
  <c r="F59" i="1"/>
  <c r="AB58" i="1"/>
  <c r="X58" i="1"/>
  <c r="V58" i="1" s="1"/>
  <c r="U58" i="1" s="1"/>
  <c r="O58" i="1"/>
  <c r="J58" i="1"/>
  <c r="F58" i="1"/>
  <c r="AB57" i="1"/>
  <c r="X57" i="1"/>
  <c r="V57" i="1" s="1"/>
  <c r="U57" i="1" s="1"/>
  <c r="O57" i="1"/>
  <c r="J57" i="1"/>
  <c r="F57" i="1"/>
  <c r="AB56" i="1"/>
  <c r="X56" i="1"/>
  <c r="V56" i="1" s="1"/>
  <c r="U56" i="1" s="1"/>
  <c r="O56" i="1"/>
  <c r="J56" i="1"/>
  <c r="F56" i="1"/>
  <c r="AB55" i="1"/>
  <c r="X55" i="1"/>
  <c r="V55" i="1" s="1"/>
  <c r="U55" i="1" s="1"/>
  <c r="O55" i="1"/>
  <c r="J55" i="1"/>
  <c r="F55" i="1"/>
  <c r="AB54" i="1"/>
  <c r="X54" i="1"/>
  <c r="V54" i="1" s="1"/>
  <c r="U54" i="1" s="1"/>
  <c r="O54" i="1"/>
  <c r="J54" i="1"/>
  <c r="F54" i="1"/>
  <c r="AB53" i="1"/>
  <c r="X53" i="1"/>
  <c r="V53" i="1" s="1"/>
  <c r="U53" i="1" s="1"/>
  <c r="O53" i="1"/>
  <c r="J53" i="1"/>
  <c r="F53" i="1"/>
  <c r="AB52" i="1"/>
  <c r="X52" i="1"/>
  <c r="V52" i="1" s="1"/>
  <c r="U52" i="1" s="1"/>
  <c r="O52" i="1"/>
  <c r="J52" i="1"/>
  <c r="F52" i="1"/>
  <c r="AB51" i="1"/>
  <c r="X51" i="1"/>
  <c r="V51" i="1" s="1"/>
  <c r="U51" i="1" s="1"/>
  <c r="O51" i="1"/>
  <c r="J51" i="1"/>
  <c r="F51" i="1"/>
  <c r="AB50" i="1"/>
  <c r="X50" i="1"/>
  <c r="V50" i="1" s="1"/>
  <c r="U50" i="1" s="1"/>
  <c r="O50" i="1"/>
  <c r="J50" i="1"/>
  <c r="F50" i="1"/>
  <c r="AB49" i="1"/>
  <c r="X49" i="1"/>
  <c r="V49" i="1" s="1"/>
  <c r="U49" i="1" s="1"/>
  <c r="P49" i="1"/>
  <c r="O49" i="1" s="1"/>
  <c r="J49" i="1"/>
  <c r="F49" i="1"/>
  <c r="AB48" i="1"/>
  <c r="X48" i="1"/>
  <c r="V48" i="1" s="1"/>
  <c r="U48" i="1" s="1"/>
  <c r="O48" i="1"/>
  <c r="J48" i="1"/>
  <c r="F48" i="1"/>
  <c r="AB47" i="1"/>
  <c r="X47" i="1"/>
  <c r="V47" i="1" s="1"/>
  <c r="U47" i="1" s="1"/>
  <c r="O47" i="1"/>
  <c r="J47" i="1"/>
  <c r="F47" i="1"/>
  <c r="AB46" i="1"/>
  <c r="X46" i="1"/>
  <c r="V46" i="1" s="1"/>
  <c r="U46" i="1" s="1"/>
  <c r="O46" i="1"/>
  <c r="J46" i="1"/>
  <c r="F46" i="1"/>
  <c r="AB45" i="1"/>
  <c r="X45" i="1"/>
  <c r="V45" i="1" s="1"/>
  <c r="U45" i="1" s="1"/>
  <c r="O45" i="1"/>
  <c r="J45" i="1"/>
  <c r="F45" i="1"/>
  <c r="AB44" i="1"/>
  <c r="X44" i="1"/>
  <c r="V44" i="1" s="1"/>
  <c r="U44" i="1" s="1"/>
  <c r="O44" i="1"/>
  <c r="J44" i="1"/>
  <c r="F44" i="1"/>
  <c r="AB43" i="1"/>
  <c r="X43" i="1"/>
  <c r="V43" i="1" s="1"/>
  <c r="U43" i="1" s="1"/>
  <c r="O43" i="1"/>
  <c r="J43" i="1"/>
  <c r="F43" i="1"/>
  <c r="AB42" i="1"/>
  <c r="X42" i="1"/>
  <c r="V42" i="1" s="1"/>
  <c r="U42" i="1" s="1"/>
  <c r="O42" i="1"/>
  <c r="J42" i="1"/>
  <c r="F42" i="1"/>
  <c r="AB41" i="1"/>
  <c r="X41" i="1"/>
  <c r="V41" i="1" s="1"/>
  <c r="U41" i="1" s="1"/>
  <c r="O41" i="1"/>
  <c r="J41" i="1"/>
  <c r="F41" i="1"/>
  <c r="AB40" i="1"/>
  <c r="X40" i="1"/>
  <c r="V40" i="1" s="1"/>
  <c r="U40" i="1" s="1"/>
  <c r="O40" i="1"/>
  <c r="J40" i="1"/>
  <c r="F40" i="1"/>
  <c r="AB39" i="1"/>
  <c r="X39" i="1"/>
  <c r="V39" i="1" s="1"/>
  <c r="U39" i="1" s="1"/>
  <c r="O39" i="1"/>
  <c r="J39" i="1"/>
  <c r="F39" i="1"/>
  <c r="AB38" i="1"/>
  <c r="X38" i="1"/>
  <c r="V38" i="1" s="1"/>
  <c r="U38" i="1" s="1"/>
  <c r="P38" i="1"/>
  <c r="O38" i="1" s="1"/>
  <c r="J38" i="1"/>
  <c r="F38" i="1"/>
  <c r="AB37" i="1"/>
  <c r="X37" i="1"/>
  <c r="V37" i="1" s="1"/>
  <c r="U37" i="1" s="1"/>
  <c r="O37" i="1"/>
  <c r="J37" i="1"/>
  <c r="F37" i="1"/>
  <c r="AB36" i="1"/>
  <c r="X36" i="1"/>
  <c r="V36" i="1" s="1"/>
  <c r="U36" i="1" s="1"/>
  <c r="R36" i="1"/>
  <c r="Q36" i="1"/>
  <c r="P36" i="1"/>
  <c r="J36" i="1"/>
  <c r="F36" i="1"/>
  <c r="AB35" i="1"/>
  <c r="X35" i="1"/>
  <c r="V35" i="1" s="1"/>
  <c r="U35" i="1" s="1"/>
  <c r="P35" i="1"/>
  <c r="O35" i="1" s="1"/>
  <c r="N35" i="1"/>
  <c r="J35" i="1"/>
  <c r="F35" i="1"/>
  <c r="AB34" i="1"/>
  <c r="X34" i="1"/>
  <c r="V34" i="1" s="1"/>
  <c r="U34" i="1" s="1"/>
  <c r="P34" i="1"/>
  <c r="O34" i="1" s="1"/>
  <c r="J34" i="1"/>
  <c r="F34" i="1"/>
  <c r="AB33" i="1"/>
  <c r="X33" i="1"/>
  <c r="V33" i="1" s="1"/>
  <c r="U33" i="1" s="1"/>
  <c r="O33" i="1"/>
  <c r="J33" i="1"/>
  <c r="F33" i="1"/>
  <c r="AB32" i="1"/>
  <c r="X32" i="1"/>
  <c r="V32" i="1" s="1"/>
  <c r="U32" i="1" s="1"/>
  <c r="O32" i="1"/>
  <c r="J32" i="1"/>
  <c r="F32" i="1"/>
  <c r="AB31" i="1"/>
  <c r="X31" i="1"/>
  <c r="V31" i="1" s="1"/>
  <c r="U31" i="1" s="1"/>
  <c r="O31" i="1"/>
  <c r="J31" i="1"/>
  <c r="F31" i="1"/>
  <c r="AB30" i="1"/>
  <c r="X30" i="1"/>
  <c r="V30" i="1" s="1"/>
  <c r="U30" i="1" s="1"/>
  <c r="O30" i="1"/>
  <c r="J30" i="1"/>
  <c r="F30" i="1"/>
  <c r="AB29" i="1"/>
  <c r="X29" i="1"/>
  <c r="V29" i="1" s="1"/>
  <c r="U29" i="1" s="1"/>
  <c r="O29" i="1"/>
  <c r="J29" i="1"/>
  <c r="F29" i="1"/>
  <c r="AB28" i="1"/>
  <c r="X28" i="1"/>
  <c r="V28" i="1" s="1"/>
  <c r="U28" i="1" s="1"/>
  <c r="P28" i="1"/>
  <c r="O28" i="1" s="1"/>
  <c r="N28" i="1"/>
  <c r="J28" i="1"/>
  <c r="F28" i="1"/>
  <c r="AB27" i="1"/>
  <c r="X27" i="1"/>
  <c r="V27" i="1" s="1"/>
  <c r="U27" i="1" s="1"/>
  <c r="O27" i="1"/>
  <c r="J27" i="1"/>
  <c r="F27" i="1"/>
  <c r="AB26" i="1"/>
  <c r="X26" i="1"/>
  <c r="V26" i="1" s="1"/>
  <c r="U26" i="1" s="1"/>
  <c r="O26" i="1"/>
  <c r="J26" i="1"/>
  <c r="F26" i="1"/>
  <c r="AB25" i="1"/>
  <c r="X25" i="1"/>
  <c r="V25" i="1" s="1"/>
  <c r="U25" i="1" s="1"/>
  <c r="O25" i="1"/>
  <c r="J25" i="1"/>
  <c r="F25" i="1"/>
  <c r="AB24" i="1"/>
  <c r="X24" i="1"/>
  <c r="V24" i="1" s="1"/>
  <c r="U24" i="1" s="1"/>
  <c r="O24" i="1"/>
  <c r="J24" i="1"/>
  <c r="F24" i="1"/>
  <c r="AB23" i="1"/>
  <c r="X23" i="1"/>
  <c r="V23" i="1" s="1"/>
  <c r="U23" i="1" s="1"/>
  <c r="O23" i="1"/>
  <c r="J23" i="1"/>
  <c r="F23" i="1"/>
  <c r="AB22" i="1"/>
  <c r="X22" i="1"/>
  <c r="V22" i="1" s="1"/>
  <c r="U22" i="1" s="1"/>
  <c r="O22" i="1"/>
  <c r="J22" i="1"/>
  <c r="F22" i="1"/>
  <c r="AB21" i="1"/>
  <c r="X21" i="1"/>
  <c r="V21" i="1" s="1"/>
  <c r="U21" i="1" s="1"/>
  <c r="O21" i="1"/>
  <c r="J21" i="1"/>
  <c r="F21" i="1"/>
  <c r="AB20" i="1"/>
  <c r="X20" i="1"/>
  <c r="V20" i="1" s="1"/>
  <c r="U20" i="1" s="1"/>
  <c r="O20" i="1"/>
  <c r="J20" i="1"/>
  <c r="F20" i="1"/>
  <c r="AB19" i="1"/>
  <c r="X19" i="1"/>
  <c r="V19" i="1" s="1"/>
  <c r="U19" i="1" s="1"/>
  <c r="O19" i="1"/>
  <c r="J19" i="1"/>
  <c r="F19" i="1"/>
  <c r="AB18" i="1"/>
  <c r="X18" i="1"/>
  <c r="V18" i="1" s="1"/>
  <c r="U18" i="1" s="1"/>
  <c r="O18" i="1"/>
  <c r="J18" i="1"/>
  <c r="F18" i="1"/>
  <c r="AB17" i="1"/>
  <c r="X17" i="1"/>
  <c r="V17" i="1" s="1"/>
  <c r="U17" i="1" s="1"/>
  <c r="O17" i="1"/>
  <c r="J17" i="1"/>
  <c r="F17" i="1"/>
  <c r="AB16" i="1"/>
  <c r="X16" i="1"/>
  <c r="V16" i="1" s="1"/>
  <c r="U16" i="1" s="1"/>
  <c r="O16" i="1"/>
  <c r="J16" i="1"/>
  <c r="F16" i="1"/>
  <c r="AB15" i="1"/>
  <c r="X15" i="1"/>
  <c r="V15" i="1" s="1"/>
  <c r="U15" i="1" s="1"/>
  <c r="O15" i="1"/>
  <c r="J15" i="1"/>
  <c r="F15" i="1"/>
  <c r="AB14" i="1"/>
  <c r="X14" i="1"/>
  <c r="V14" i="1" s="1"/>
  <c r="U14" i="1" s="1"/>
  <c r="O14" i="1"/>
  <c r="J14" i="1"/>
  <c r="F14" i="1"/>
  <c r="AB13" i="1"/>
  <c r="X13" i="1"/>
  <c r="V13" i="1" s="1"/>
  <c r="U13" i="1" s="1"/>
  <c r="P13" i="1"/>
  <c r="O13" i="1" s="1"/>
  <c r="N13" i="1"/>
  <c r="J13" i="1"/>
  <c r="F13" i="1"/>
  <c r="AB12" i="1"/>
  <c r="X12" i="1"/>
  <c r="V12" i="1" s="1"/>
  <c r="U12" i="1" s="1"/>
  <c r="O12" i="1"/>
  <c r="J12" i="1"/>
  <c r="F12" i="1"/>
  <c r="AB11" i="1"/>
  <c r="X11" i="1"/>
  <c r="V11" i="1" s="1"/>
  <c r="U11" i="1" s="1"/>
  <c r="O11" i="1"/>
  <c r="J11" i="1"/>
  <c r="F11" i="1"/>
  <c r="AB10" i="1"/>
  <c r="X10" i="1"/>
  <c r="V10" i="1" s="1"/>
  <c r="U10" i="1" s="1"/>
  <c r="O10" i="1"/>
  <c r="J10" i="1"/>
  <c r="F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X9" i="1"/>
  <c r="Q9" i="1"/>
  <c r="O9" i="1" s="1"/>
  <c r="J9" i="1"/>
  <c r="F9" i="1"/>
  <c r="V9" i="1" l="1"/>
  <c r="U9" i="1" s="1"/>
  <c r="I84" i="1"/>
  <c r="T84" i="1" s="1"/>
  <c r="I67" i="1"/>
  <c r="I73" i="1"/>
  <c r="I27" i="1"/>
  <c r="T27" i="1" s="1"/>
  <c r="I49" i="1"/>
  <c r="T49" i="1" s="1"/>
  <c r="I65" i="1"/>
  <c r="T65" i="1" s="1"/>
  <c r="I72" i="1"/>
  <c r="T72" i="1" s="1"/>
  <c r="I86" i="1"/>
  <c r="I92" i="1"/>
  <c r="I109" i="1"/>
  <c r="I32" i="1"/>
  <c r="T32" i="1" s="1"/>
  <c r="I15" i="1"/>
  <c r="T15" i="1" s="1"/>
  <c r="I16" i="1"/>
  <c r="T16" i="1" s="1"/>
  <c r="I56" i="1"/>
  <c r="T56" i="1" s="1"/>
  <c r="I17" i="1"/>
  <c r="I23" i="1"/>
  <c r="T23" i="1" s="1"/>
  <c r="I20" i="1"/>
  <c r="T20" i="1" s="1"/>
  <c r="I60" i="1"/>
  <c r="I59" i="1"/>
  <c r="T59" i="1" s="1"/>
  <c r="I95" i="1"/>
  <c r="I111" i="1"/>
  <c r="T111" i="1" s="1"/>
  <c r="I81" i="1"/>
  <c r="I89" i="1"/>
  <c r="T89" i="1" s="1"/>
  <c r="I114" i="1"/>
  <c r="T114" i="1" s="1"/>
  <c r="O36" i="1"/>
  <c r="I36" i="1" s="1"/>
  <c r="T36" i="1" s="1"/>
  <c r="I39" i="1"/>
  <c r="I41" i="1"/>
  <c r="T41" i="1" s="1"/>
  <c r="I42" i="1"/>
  <c r="T42" i="1" s="1"/>
  <c r="I80" i="1"/>
  <c r="I112" i="1"/>
  <c r="I18" i="1"/>
  <c r="I38" i="1"/>
  <c r="I57" i="1"/>
  <c r="I85" i="1"/>
  <c r="I97" i="1"/>
  <c r="I103" i="1"/>
  <c r="T103" i="1" s="1"/>
  <c r="I115" i="1"/>
  <c r="T115" i="1" s="1"/>
  <c r="I121" i="1"/>
  <c r="T121" i="1" s="1"/>
  <c r="I11" i="1"/>
  <c r="I10" i="1"/>
  <c r="T10" i="1" s="1"/>
  <c r="I75" i="1"/>
  <c r="I82" i="1"/>
  <c r="T82" i="1" s="1"/>
  <c r="I99" i="1"/>
  <c r="T99" i="1" s="1"/>
  <c r="I113" i="1"/>
  <c r="T113" i="1" s="1"/>
  <c r="I40" i="1"/>
  <c r="T40" i="1" s="1"/>
  <c r="I119" i="1"/>
  <c r="T119" i="1" s="1"/>
  <c r="I101" i="1"/>
  <c r="T101" i="1" s="1"/>
  <c r="I47" i="1"/>
  <c r="T47" i="1" s="1"/>
  <c r="I70" i="1"/>
  <c r="T70" i="1" s="1"/>
  <c r="I118" i="1"/>
  <c r="T118" i="1" s="1"/>
  <c r="I31" i="1"/>
  <c r="I34" i="1"/>
  <c r="T34" i="1" s="1"/>
  <c r="I102" i="1"/>
  <c r="I105" i="1"/>
  <c r="T105" i="1" s="1"/>
  <c r="I35" i="1"/>
  <c r="I45" i="1"/>
  <c r="T45" i="1" s="1"/>
  <c r="I63" i="1"/>
  <c r="T63" i="1" s="1"/>
  <c r="I69" i="1"/>
  <c r="T69" i="1" s="1"/>
  <c r="I74" i="1"/>
  <c r="T74" i="1" s="1"/>
  <c r="I9" i="1"/>
  <c r="T9" i="1" s="1"/>
  <c r="I24" i="1"/>
  <c r="T24" i="1" s="1"/>
  <c r="I26" i="1"/>
  <c r="I44" i="1"/>
  <c r="T44" i="1" s="1"/>
  <c r="I50" i="1"/>
  <c r="T50" i="1" s="1"/>
  <c r="I51" i="1"/>
  <c r="I53" i="1"/>
  <c r="T53" i="1" s="1"/>
  <c r="I55" i="1"/>
  <c r="T55" i="1" s="1"/>
  <c r="I61" i="1"/>
  <c r="T61" i="1" s="1"/>
  <c r="I68" i="1"/>
  <c r="T68" i="1" s="1"/>
  <c r="I98" i="1"/>
  <c r="T98" i="1" s="1"/>
  <c r="I120" i="1"/>
  <c r="I96" i="1"/>
  <c r="I79" i="1"/>
  <c r="T79" i="1" s="1"/>
  <c r="I87" i="1"/>
  <c r="I22" i="1"/>
  <c r="T22" i="1" s="1"/>
  <c r="I37" i="1"/>
  <c r="T37" i="1" s="1"/>
  <c r="I71" i="1"/>
  <c r="T71" i="1" s="1"/>
  <c r="I76" i="1"/>
  <c r="T76" i="1" s="1"/>
  <c r="I78" i="1"/>
  <c r="I94" i="1"/>
  <c r="I107" i="1"/>
  <c r="I43" i="1"/>
  <c r="I110" i="1"/>
  <c r="I13" i="1"/>
  <c r="I91" i="1"/>
  <c r="I116" i="1"/>
  <c r="T116" i="1" s="1"/>
  <c r="I117" i="1"/>
  <c r="T117" i="1" s="1"/>
  <c r="I108" i="1"/>
  <c r="I46" i="1"/>
  <c r="T46" i="1" s="1"/>
  <c r="I54" i="1"/>
  <c r="I100" i="1"/>
  <c r="I21" i="1"/>
  <c r="T21" i="1" s="1"/>
  <c r="I12" i="1"/>
  <c r="I19" i="1"/>
  <c r="I29" i="1"/>
  <c r="I48" i="1"/>
  <c r="T48" i="1" s="1"/>
  <c r="I25" i="1"/>
  <c r="I64" i="1"/>
  <c r="I14" i="1"/>
  <c r="I33" i="1"/>
  <c r="I62" i="1"/>
  <c r="I28" i="1"/>
  <c r="I52" i="1"/>
  <c r="T52" i="1" s="1"/>
  <c r="I77" i="1"/>
  <c r="I106" i="1"/>
  <c r="I30" i="1"/>
  <c r="T30" i="1" s="1"/>
  <c r="I88" i="1"/>
  <c r="T88" i="1" s="1"/>
  <c r="I90" i="1"/>
  <c r="T90" i="1" s="1"/>
  <c r="I58" i="1"/>
  <c r="T58" i="1" s="1"/>
  <c r="I83" i="1"/>
  <c r="T83" i="1" s="1"/>
  <c r="I93" i="1"/>
  <c r="I66" i="1"/>
  <c r="I104" i="1"/>
  <c r="AD122" i="1"/>
  <c r="AD124" i="1" s="1"/>
  <c r="AC122" i="1"/>
  <c r="AC124" i="1" s="1"/>
  <c r="AA122" i="1"/>
  <c r="AA124" i="1" s="1"/>
  <c r="Z122" i="1"/>
  <c r="Z124" i="1" s="1"/>
  <c r="Y122" i="1"/>
  <c r="Y124" i="1" s="1"/>
  <c r="W122" i="1"/>
  <c r="W124" i="1" s="1"/>
  <c r="S122" i="1"/>
  <c r="S124" i="1" s="1"/>
  <c r="M122" i="1"/>
  <c r="M124" i="1" s="1"/>
  <c r="L122" i="1"/>
  <c r="L124" i="1" s="1"/>
  <c r="K122" i="1"/>
  <c r="K124" i="1" s="1"/>
  <c r="H122" i="1"/>
  <c r="H124" i="1" s="1"/>
  <c r="G122" i="1"/>
  <c r="G124" i="1" s="1"/>
  <c r="R122" i="1"/>
  <c r="R124" i="1" s="1"/>
  <c r="T87" i="1" l="1"/>
  <c r="T95" i="1"/>
  <c r="T81" i="1"/>
  <c r="T67" i="1"/>
  <c r="T35" i="1"/>
  <c r="T73" i="1"/>
  <c r="T17" i="1"/>
  <c r="T92" i="1"/>
  <c r="T18" i="1"/>
  <c r="T120" i="1"/>
  <c r="T39" i="1"/>
  <c r="T109" i="1"/>
  <c r="T94" i="1"/>
  <c r="T107" i="1"/>
  <c r="T13" i="1"/>
  <c r="T86" i="1"/>
  <c r="T57" i="1"/>
  <c r="T51" i="1"/>
  <c r="T78" i="1"/>
  <c r="T38" i="1"/>
  <c r="T85" i="1"/>
  <c r="T54" i="1"/>
  <c r="T102" i="1"/>
  <c r="T60" i="1"/>
  <c r="T31" i="1"/>
  <c r="T75" i="1"/>
  <c r="T26" i="1"/>
  <c r="T112" i="1"/>
  <c r="T91" i="1"/>
  <c r="T97" i="1"/>
  <c r="T11" i="1"/>
  <c r="T110" i="1"/>
  <c r="T80" i="1"/>
  <c r="T96" i="1"/>
  <c r="T108" i="1"/>
  <c r="T77" i="1"/>
  <c r="T66" i="1"/>
  <c r="T100" i="1"/>
  <c r="X122" i="1"/>
  <c r="X124" i="1" s="1"/>
  <c r="T43" i="1"/>
  <c r="F122" i="1"/>
  <c r="F124" i="1" s="1"/>
  <c r="T33" i="1"/>
  <c r="T29" i="1"/>
  <c r="T64" i="1"/>
  <c r="T104" i="1"/>
  <c r="T106" i="1"/>
  <c r="T28" i="1"/>
  <c r="T62" i="1"/>
  <c r="T12" i="1"/>
  <c r="T93" i="1"/>
  <c r="T14" i="1"/>
  <c r="T25" i="1"/>
  <c r="T19" i="1"/>
  <c r="P122" i="1"/>
  <c r="P124" i="1" s="1"/>
  <c r="J122" i="1"/>
  <c r="J124" i="1" s="1"/>
  <c r="AB122" i="1"/>
  <c r="AB124" i="1" s="1"/>
  <c r="U122" i="1"/>
  <c r="U124" i="1" s="1"/>
  <c r="O122" i="1"/>
  <c r="O124" i="1" s="1"/>
  <c r="Q122" i="1"/>
  <c r="Q124" i="1" s="1"/>
  <c r="V122" i="1"/>
  <c r="V124" i="1" s="1"/>
  <c r="N122" i="1"/>
  <c r="N124" i="1" s="1"/>
  <c r="I122" i="1" l="1"/>
  <c r="I124" i="1" s="1"/>
  <c r="AE122" i="1" l="1"/>
  <c r="AE124" i="1" s="1"/>
  <c r="T122" i="1"/>
  <c r="T124" i="1" s="1"/>
</calcChain>
</file>

<file path=xl/sharedStrings.xml><?xml version="1.0" encoding="utf-8"?>
<sst xmlns="http://schemas.openxmlformats.org/spreadsheetml/2006/main" count="202" uniqueCount="200">
  <si>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</si>
  <si>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</si>
  <si>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</si>
  <si>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</si>
  <si>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</si>
  <si>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</si>
  <si>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</si>
  <si>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</si>
  <si>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</si>
  <si>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</si>
  <si>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</si>
  <si>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</si>
  <si>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</si>
  <si>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</si>
  <si>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</si>
  <si>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</si>
  <si>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</si>
  <si>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</si>
  <si>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</si>
  <si>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</si>
  <si>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</si>
  <si>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</si>
  <si>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</si>
  <si>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</si>
  <si>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</si>
  <si>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</si>
  <si>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</si>
  <si>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</si>
  <si>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</si>
  <si>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</si>
  <si>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</si>
  <si>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</si>
  <si>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</si>
  <si>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</si>
  <si>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</si>
  <si>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</si>
  <si>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</si>
  <si>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</si>
  <si>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</si>
  <si>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</si>
  <si>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</si>
  <si>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</si>
  <si>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</si>
  <si>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</si>
  <si>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</si>
  <si>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</si>
  <si>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</si>
  <si>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</si>
  <si>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</si>
  <si>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</si>
  <si>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</si>
  <si>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</si>
  <si>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</si>
  <si>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</si>
  <si>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</si>
  <si>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</si>
  <si>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</si>
  <si>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</si>
  <si>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</si>
  <si>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</si>
  <si>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</si>
  <si>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</si>
  <si>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</si>
  <si>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</si>
  <si>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</si>
  <si>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</si>
  <si>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</si>
  <si>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</si>
  <si>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</si>
  <si>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</si>
  <si>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</si>
  <si>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</si>
  <si>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</si>
  <si>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</si>
  <si>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</si>
  <si>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</si>
  <si>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</si>
  <si>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</si>
  <si>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</si>
  <si>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</si>
  <si>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</si>
  <si>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</si>
  <si>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</si>
  <si>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</si>
  <si>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</si>
  <si>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</si>
  <si>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</si>
  <si>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</si>
  <si>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</si>
  <si>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</si>
  <si>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</si>
  <si>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</si>
  <si>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</si>
  <si>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</si>
  <si>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</si>
  <si>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</si>
  <si>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</si>
  <si>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</si>
  <si>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</si>
  <si>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</si>
  <si>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</si>
  <si>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</si>
  <si>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</si>
  <si>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</si>
  <si>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</si>
  <si>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</si>
  <si>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</si>
  <si>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</si>
  <si>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</si>
  <si>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</si>
  <si>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</si>
  <si>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</si>
  <si>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</si>
  <si>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</si>
  <si>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</si>
  <si>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</si>
  <si>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</si>
  <si>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</si>
  <si>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</si>
  <si>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</si>
  <si>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</si>
  <si>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</si>
  <si>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</si>
  <si>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</si>
  <si>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</si>
  <si>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</si>
  <si>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</si>
  <si>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</si>
  <si>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</si>
  <si>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</si>
  <si>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</si>
  <si>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</si>
  <si>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</si>
  <si>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</si>
  <si>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</si>
  <si>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</si>
  <si>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</si>
  <si>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</si>
  <si>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</si>
  <si>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</si>
  <si>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</si>
  <si>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</si>
  <si>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</si>
  <si>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</si>
  <si>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</si>
  <si>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</si>
  <si>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</si>
  <si>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"Эверест"</t>
  </si>
  <si>
    <t>ООО "ЦЕНТР ЭКО"</t>
  </si>
  <si>
    <t>ООО "НПФ "Хеликс"</t>
  </si>
  <si>
    <t>ООО "Виталаб"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</si>
  <si>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</si>
  <si>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</si>
  <si>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</si>
  <si>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</si>
  <si>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</si>
  <si>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</si>
  <si>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</si>
  <si>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9.Диализ</t>
  </si>
  <si>
    <t>1+2+3+4+5+9</t>
  </si>
  <si>
    <t>ФГБОУ ВО Амурская ГМА Минздрава России</t>
  </si>
  <si>
    <t>ООО "М-ЛАЙН"</t>
  </si>
  <si>
    <t>ООО "Меди"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</si>
  <si>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</si>
  <si>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</si>
  <si>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</si>
  <si>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"Эмбрилайф" ЦИЭР</t>
  </si>
  <si>
    <t>ООО "ЛУЧ"</t>
  </si>
  <si>
    <t>ООО "Наша клиника -Медицина"</t>
  </si>
  <si>
    <t>ООО "Нейроклиника"</t>
  </si>
  <si>
    <t xml:space="preserve">ООО "ЦСОИЭС" </t>
  </si>
  <si>
    <t xml:space="preserve">ООО "МЦ "Кедр" </t>
  </si>
  <si>
    <t>2.1.1 диспансеризация</t>
  </si>
  <si>
    <t xml:space="preserve">2.1.2. проф. осмотры </t>
  </si>
  <si>
    <t>2.1.3.углубленная диспансеризация</t>
  </si>
  <si>
    <t>2.3.3Диспансерное наблюдение</t>
  </si>
  <si>
    <t>всего 2.1.1+2.1.2+2.1.3</t>
  </si>
  <si>
    <t>диспансерное наблюдение</t>
  </si>
  <si>
    <t>всего 2.3.1+2.3.2+2.3.3</t>
  </si>
  <si>
    <t>КГАУЗ "Стоматологическая поликлиника "Регион" МЗХК</t>
  </si>
  <si>
    <t>подушевое 1.1+1.2</t>
  </si>
  <si>
    <t xml:space="preserve">1.2 результативность </t>
  </si>
  <si>
    <t xml:space="preserve">1.1 подушевое </t>
  </si>
  <si>
    <t>КГБУЗ "Краевая клиническая больница" им. проф. С.И. Сергеева МЗХК</t>
  </si>
  <si>
    <t>КГАУЗ "Комсомольская стоматологическая поликлиника" МЗХК</t>
  </si>
  <si>
    <t>Итого 27.06.2023</t>
  </si>
  <si>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2023 год</t>
  </si>
  <si>
    <t>270225</t>
  </si>
  <si>
    <t>270121</t>
  </si>
  <si>
    <t>270238</t>
  </si>
  <si>
    <t>270246</t>
  </si>
  <si>
    <t>270104</t>
  </si>
  <si>
    <t>270102</t>
  </si>
  <si>
    <t>270105</t>
  </si>
  <si>
    <t>270122</t>
  </si>
  <si>
    <t>270210</t>
  </si>
  <si>
    <t>Итого 08.08.2023</t>
  </si>
  <si>
    <t>Приложение №8
 к Решению Комиссии по разработке ТП ОМС 
от  08.08.2023 №7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</si>
  <si>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3-5 к решению Комиссии от 08.08.2023  № 7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</si>
  <si>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Приложениями   №2 к решению Комиссии №7 от 08.08.2023, №3 к решению Комиссии от 31.03.2023 №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</si>
</sst>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7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 Cyr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00">
    <xf numFmtId="0" fontId="0" fillId="0" borderId="0" xfId="0"/>
    <xf numFmtId="0" fontId="14" fillId="0" borderId="0" xfId="3" applyFont="1" applyFill="1" applyBorder="1" applyAlignment="1">
      <alignment horizontal="right" wrapText="1"/>
    </xf>
    <xf numFmtId="0" fontId="4" fillId="0" borderId="2" xfId="2" applyFont="1" applyFill="1" applyBorder="1"/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164" fontId="4" fillId="0" borderId="2" xfId="1" applyFont="1" applyFill="1" applyBorder="1"/>
    <xf numFmtId="166" fontId="4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0" fontId="4" fillId="0" borderId="0" xfId="2" applyFont="1" applyFill="1"/>
    <xf numFmtId="0" fontId="4" fillId="0" borderId="2" xfId="3" applyFont="1" applyFill="1" applyBorder="1" applyAlignment="1">
      <alignment horizontal="left" wrapText="1"/>
    </xf>
    <xf numFmtId="166" fontId="5" fillId="0" borderId="2" xfId="1" applyNumberFormat="1" applyFont="1" applyFill="1" applyBorder="1"/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1" applyNumberFormat="1" applyFont="1" applyFill="1" applyBorder="1"/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0" xfId="2" applyFont="1" applyFill="1" applyAlignment="1">
      <alignment wrapText="1"/>
    </xf>
    <xf numFmtId="0" fontId="12" fillId="0" borderId="0" xfId="9" applyFont="1" applyFill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0" fontId="12" fillId="0" borderId="0" xfId="9" applyFont="1" applyFill="1" applyAlignment="1">
      <alignment vertical="center" wrapText="1"/>
    </xf>
    <xf numFmtId="43" fontId="12" fillId="0" borderId="0" xfId="9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2" applyFont="1" applyFill="1"/>
    <xf numFmtId="0" fontId="4" fillId="0" borderId="0" xfId="2" applyFont="1" applyFill="1" applyAlignment="1">
      <alignment horizontal="right"/>
    </xf>
    <xf numFmtId="0" fontId="4" fillId="0" borderId="5" xfId="3" applyFont="1" applyFill="1" applyBorder="1" applyAlignment="1">
      <alignment horizontal="center" vertical="center" wrapText="1"/>
    </xf>
    <xf numFmtId="16" fontId="4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0" fontId="6" fillId="0" borderId="9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4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3" applyNumberFormat="1" applyFont="1" applyFill="1" applyBorder="1" applyAlignment="1">
      <alignment wrapText="1"/>
    </xf>
    <xf numFmtId="0" fontId="5" fillId="0" borderId="2" xfId="3" applyFont="1" applyFill="1" applyBorder="1" applyAlignment="1">
      <alignment wrapText="1"/>
    </xf>
    <xf numFmtId="165" fontId="5" fillId="0" borderId="2" xfId="1" applyNumberFormat="1" applyFont="1" applyFill="1" applyBorder="1"/>
    <xf numFmtId="4" fontId="4" fillId="0" borderId="0" xfId="2" applyNumberFormat="1" applyFont="1" applyFill="1"/>
    <xf numFmtId="4" fontId="5" fillId="0" borderId="0" xfId="2" applyNumberFormat="1" applyFont="1" applyFill="1"/>
    <xf numFmtId="0" fontId="5" fillId="0" borderId="0" xfId="2" applyFont="1" applyFill="1" applyBorder="1"/>
    <xf numFmtId="0" fontId="5" fillId="0" borderId="0" xfId="3" applyFont="1" applyFill="1" applyBorder="1" applyAlignment="1">
      <alignment wrapText="1"/>
    </xf>
    <xf numFmtId="165" fontId="5" fillId="0" borderId="0" xfId="1" applyNumberFormat="1" applyFont="1" applyFill="1" applyBorder="1"/>
    <xf numFmtId="164" fontId="5" fillId="0" borderId="0" xfId="1" applyNumberFormat="1" applyFont="1" applyFill="1" applyBorder="1"/>
    <xf numFmtId="0" fontId="4" fillId="0" borderId="0" xfId="9" applyFont="1" applyFill="1"/>
    <xf numFmtId="0" fontId="4" fillId="0" borderId="0" xfId="0" applyFont="1" applyFill="1" applyBorder="1" applyAlignment="1">
      <alignment vertical="center"/>
    </xf>
    <xf numFmtId="4" fontId="4" fillId="0" borderId="0" xfId="9" applyNumberFormat="1" applyFont="1" applyFill="1"/>
    <xf numFmtId="164" fontId="4" fillId="0" borderId="0" xfId="1" applyFont="1" applyFill="1"/>
    <xf numFmtId="43" fontId="4" fillId="0" borderId="0" xfId="9" applyNumberFormat="1" applyFont="1" applyFill="1"/>
    <xf numFmtId="43" fontId="4" fillId="0" borderId="0" xfId="2" applyNumberFormat="1" applyFont="1" applyFill="1"/>
    <xf numFmtId="0" fontId="4" fillId="2" borderId="2" xfId="2" applyFont="1" applyFill="1" applyBorder="1"/>
    <xf numFmtId="0" fontId="4" fillId="2" borderId="2" xfId="0" applyNumberFormat="1" applyFont="1" applyFill="1" applyBorder="1" applyAlignment="1">
      <alignment horizontal="right"/>
    </xf>
    <xf numFmtId="0" fontId="4" fillId="2" borderId="2" xfId="3" applyNumberFormat="1" applyFont="1" applyFill="1" applyBorder="1" applyAlignment="1">
      <alignment horizontal="right" wrapText="1"/>
    </xf>
    <xf numFmtId="164" fontId="4" fillId="2" borderId="2" xfId="1" applyFont="1" applyFill="1" applyBorder="1"/>
    <xf numFmtId="166" fontId="4" fillId="2" borderId="2" xfId="1" applyNumberFormat="1" applyFont="1" applyFill="1" applyBorder="1"/>
    <xf numFmtId="164" fontId="5" fillId="2" borderId="2" xfId="1" applyFont="1" applyFill="1" applyBorder="1"/>
    <xf numFmtId="164" fontId="5" fillId="2" borderId="2" xfId="1" applyNumberFormat="1" applyFont="1" applyFill="1" applyBorder="1"/>
    <xf numFmtId="0" fontId="4" fillId="2" borderId="0" xfId="2" applyFont="1" applyFill="1"/>
    <xf numFmtId="1" fontId="4" fillId="0" borderId="0" xfId="2" applyNumberFormat="1" applyFont="1" applyFill="1" applyAlignment="1">
      <alignment wrapText="1"/>
    </xf>
    <xf numFmtId="1" fontId="6" fillId="0" borderId="9" xfId="2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right" wrapText="1"/>
    </xf>
    <xf numFmtId="1" fontId="4" fillId="0" borderId="2" xfId="3" applyNumberFormat="1" applyFont="1" applyFill="1" applyBorder="1" applyAlignment="1">
      <alignment horizontal="right" vertical="justify" wrapText="1"/>
    </xf>
    <xf numFmtId="1" fontId="4" fillId="0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" fontId="5" fillId="0" borderId="2" xfId="3" applyNumberFormat="1" applyFont="1" applyFill="1" applyBorder="1" applyAlignment="1">
      <alignment wrapText="1"/>
    </xf>
    <xf numFmtId="1" fontId="5" fillId="0" borderId="0" xfId="3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vertical="center"/>
    </xf>
    <xf numFmtId="0" fontId="6" fillId="0" borderId="9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" fontId="6" fillId="0" borderId="2" xfId="2" applyNumberFormat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12" fillId="0" borderId="0" xfId="9" applyFont="1" applyFill="1" applyAlignment="1">
      <alignment horizontal="center" vertical="center"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4" fillId="0" borderId="0" xfId="3" applyFont="1" applyFill="1" applyBorder="1" applyAlignment="1">
      <alignment horizontal="right" vertical="top" wrapText="1"/>
    </xf>
    <xf numFmtId="0" fontId="1" fillId="0" borderId="0" xfId="0" applyFont="1" applyFill="1" applyAlignment="1">
      <alignment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AF127"/>
  <sheetViews>
    <sheetView tabSelected="1" zoomScale="70" zoomScaleNormal="70" zoomScaleSheetLayoutView="80" workbookViewId="0">
      <pane xSplit="5" ySplit="8" topLeftCell="W9" activePane="bottomRight" state="frozen"/>
      <selection pane="topRight" activeCell="E1" sqref="E1"/>
      <selection pane="bottomLeft" activeCell="A10" sqref="A10"/>
      <selection pane="bottomRight" activeCell="AF110" sqref="AF110"/>
    </sheetView>
  </sheetViews>
  <sheetFormatPr defaultColWidth="8.25" defaultRowHeight="18.75" x14ac:dyDescent="0.3"/>
  <cols>
    <col min="1" max="1" width="6" style="10" customWidth="1"/>
    <col min="2" max="2" width="41.875" style="18" customWidth="1"/>
    <col min="3" max="3" width="12.125" style="70" hidden="1" customWidth="1"/>
    <col min="4" max="4" width="14.625" style="18" hidden="1" customWidth="1"/>
    <col min="5" max="5" width="10.625" style="18" customWidth="1"/>
    <col min="6" max="6" width="23.625" style="10" customWidth="1"/>
    <col min="7" max="7" width="23.125" style="10" customWidth="1"/>
    <col min="8" max="8" width="22.125" style="10" customWidth="1"/>
    <col min="9" max="9" width="24.375" style="10" customWidth="1"/>
    <col min="10" max="10" width="22.875" style="10" customWidth="1"/>
    <col min="11" max="13" width="23.25" style="10" customWidth="1"/>
    <col min="14" max="14" width="24.125" style="10" customWidth="1"/>
    <col min="15" max="15" width="22.125" style="10" customWidth="1"/>
    <col min="16" max="16" width="22.5" style="10" customWidth="1"/>
    <col min="17" max="18" width="22.125" style="10" customWidth="1"/>
    <col min="19" max="19" width="22.25" style="10" customWidth="1"/>
    <col min="20" max="20" width="24.125" style="28" customWidth="1"/>
    <col min="21" max="21" width="23.375" style="10" customWidth="1"/>
    <col min="22" max="22" width="26.25" style="10" customWidth="1"/>
    <col min="23" max="23" width="23.75" style="10" customWidth="1"/>
    <col min="24" max="26" width="23.125" style="10" customWidth="1"/>
    <col min="27" max="27" width="23.25" style="10" customWidth="1"/>
    <col min="28" max="28" width="23.375" style="28" customWidth="1"/>
    <col min="29" max="29" width="23.5" style="10" customWidth="1"/>
    <col min="30" max="30" width="20.125" style="10" customWidth="1"/>
    <col min="31" max="31" width="22.75" style="10" customWidth="1"/>
    <col min="32" max="32" width="30.375" style="10" customWidth="1"/>
    <col min="33" max="16384" width="8.25" style="10"/>
  </cols>
  <sheetData>
    <row r="1" spans="1:31" s="18" customFormat="1" ht="20.25" customHeight="1" x14ac:dyDescent="0.3">
      <c r="C1" s="70"/>
      <c r="I1" s="94"/>
      <c r="N1" s="95" t="s">
        <v>197</v>
      </c>
      <c r="O1" s="95"/>
      <c r="P1" s="95"/>
      <c r="Q1" s="95"/>
      <c r="R1" s="19"/>
      <c r="T1" s="20"/>
      <c r="V1" s="94"/>
      <c r="W1" s="21"/>
      <c r="X1" s="21"/>
      <c r="Y1" s="21"/>
      <c r="Z1" s="21"/>
      <c r="AB1" s="22"/>
      <c r="AC1" s="98"/>
      <c r="AD1" s="99"/>
      <c r="AE1" s="99"/>
    </row>
    <row r="2" spans="1:31" s="18" customFormat="1" ht="51" customHeight="1" x14ac:dyDescent="0.3">
      <c r="C2" s="70"/>
      <c r="I2" s="94"/>
      <c r="N2" s="95"/>
      <c r="O2" s="95"/>
      <c r="P2" s="95"/>
      <c r="Q2" s="95"/>
      <c r="R2" s="23"/>
      <c r="T2" s="24"/>
      <c r="V2" s="94"/>
      <c r="W2" s="21"/>
      <c r="X2" s="21"/>
      <c r="Y2" s="21"/>
      <c r="Z2" s="21"/>
      <c r="AB2" s="22"/>
      <c r="AE2" s="1"/>
    </row>
    <row r="3" spans="1:31" s="18" customFormat="1" ht="10.5" customHeight="1" x14ac:dyDescent="0.3">
      <c r="C3" s="70"/>
      <c r="N3" s="95"/>
      <c r="O3" s="95"/>
      <c r="P3" s="95"/>
      <c r="Q3" s="95"/>
      <c r="R3" s="19"/>
      <c r="T3" s="20"/>
      <c r="V3" s="25"/>
      <c r="W3" s="25"/>
      <c r="X3" s="25"/>
      <c r="Y3" s="25"/>
      <c r="Z3" s="25"/>
      <c r="AB3" s="22"/>
      <c r="AC3" s="22"/>
      <c r="AD3" s="22"/>
      <c r="AE3" s="22"/>
    </row>
    <row r="4" spans="1:31" ht="33" customHeight="1" x14ac:dyDescent="0.3">
      <c r="B4" s="96" t="s">
        <v>186</v>
      </c>
      <c r="C4" s="96"/>
      <c r="D4" s="96"/>
      <c r="E4" s="96"/>
      <c r="F4" s="96"/>
      <c r="G4" s="96"/>
      <c r="H4" s="96"/>
      <c r="I4" s="96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</row>
    <row r="5" spans="1:31" ht="19.7" customHeight="1" x14ac:dyDescent="0.3">
      <c r="I5" s="26"/>
      <c r="S5" s="26"/>
      <c r="T5" s="27"/>
      <c r="AE5" s="29" t="s">
        <v>0</v>
      </c>
    </row>
    <row r="6" spans="1:31" s="39" customFormat="1" ht="225.75" customHeight="1" x14ac:dyDescent="0.3">
      <c r="A6" s="88" t="s">
        <v>1</v>
      </c>
      <c r="B6" s="89" t="s">
        <v>2</v>
      </c>
      <c r="C6" s="90" t="s">
        <v>3</v>
      </c>
      <c r="D6" s="90" t="s">
        <v>3</v>
      </c>
      <c r="E6" s="91" t="s">
        <v>4</v>
      </c>
      <c r="F6" s="30" t="s">
        <v>154</v>
      </c>
      <c r="G6" s="31" t="s">
        <v>182</v>
      </c>
      <c r="H6" s="32" t="s">
        <v>181</v>
      </c>
      <c r="I6" s="33" t="s">
        <v>5</v>
      </c>
      <c r="J6" s="33" t="s">
        <v>155</v>
      </c>
      <c r="K6" s="34" t="s">
        <v>172</v>
      </c>
      <c r="L6" s="34" t="s">
        <v>173</v>
      </c>
      <c r="M6" s="33" t="s">
        <v>174</v>
      </c>
      <c r="N6" s="33" t="s">
        <v>6</v>
      </c>
      <c r="O6" s="33" t="s">
        <v>157</v>
      </c>
      <c r="P6" s="88" t="s">
        <v>130</v>
      </c>
      <c r="Q6" s="88" t="s">
        <v>131</v>
      </c>
      <c r="R6" s="92" t="s">
        <v>175</v>
      </c>
      <c r="S6" s="33" t="s">
        <v>7</v>
      </c>
      <c r="T6" s="35" t="s">
        <v>143</v>
      </c>
      <c r="U6" s="36" t="s">
        <v>8</v>
      </c>
      <c r="V6" s="33" t="s">
        <v>9</v>
      </c>
      <c r="W6" s="33" t="s">
        <v>132</v>
      </c>
      <c r="X6" s="33" t="s">
        <v>136</v>
      </c>
      <c r="Y6" s="33" t="s">
        <v>137</v>
      </c>
      <c r="Z6" s="33" t="s">
        <v>138</v>
      </c>
      <c r="AA6" s="33" t="s">
        <v>10</v>
      </c>
      <c r="AB6" s="35" t="s">
        <v>145</v>
      </c>
      <c r="AC6" s="33" t="s">
        <v>11</v>
      </c>
      <c r="AD6" s="37" t="s">
        <v>158</v>
      </c>
      <c r="AE6" s="38" t="s">
        <v>12</v>
      </c>
    </row>
    <row r="7" spans="1:31" s="44" customFormat="1" ht="39" hidden="1" customHeight="1" x14ac:dyDescent="0.3">
      <c r="A7" s="42"/>
      <c r="B7" s="82"/>
      <c r="C7" s="83"/>
      <c r="D7" s="82"/>
      <c r="E7" s="82"/>
      <c r="F7" s="84" t="s">
        <v>180</v>
      </c>
      <c r="G7" s="84" t="s">
        <v>123</v>
      </c>
      <c r="H7" s="84" t="s">
        <v>152</v>
      </c>
      <c r="I7" s="84" t="s">
        <v>156</v>
      </c>
      <c r="J7" s="84" t="s">
        <v>176</v>
      </c>
      <c r="K7" s="84" t="s">
        <v>126</v>
      </c>
      <c r="L7" s="84" t="s">
        <v>127</v>
      </c>
      <c r="M7" s="84" t="s">
        <v>153</v>
      </c>
      <c r="N7" s="84" t="s">
        <v>124</v>
      </c>
      <c r="O7" s="84" t="s">
        <v>178</v>
      </c>
      <c r="P7" s="84" t="s">
        <v>129</v>
      </c>
      <c r="Q7" s="84" t="s">
        <v>128</v>
      </c>
      <c r="R7" s="84" t="s">
        <v>177</v>
      </c>
      <c r="S7" s="84" t="s">
        <v>125</v>
      </c>
      <c r="T7" s="85" t="s">
        <v>144</v>
      </c>
      <c r="U7" s="86" t="s">
        <v>140</v>
      </c>
      <c r="V7" s="86" t="s">
        <v>139</v>
      </c>
      <c r="W7" s="84" t="s">
        <v>135</v>
      </c>
      <c r="X7" s="87" t="s">
        <v>146</v>
      </c>
      <c r="Y7" s="84" t="s">
        <v>133</v>
      </c>
      <c r="Z7" s="84" t="s">
        <v>134</v>
      </c>
      <c r="AA7" s="86" t="s">
        <v>141</v>
      </c>
      <c r="AB7" s="87" t="s">
        <v>140</v>
      </c>
      <c r="AC7" s="84" t="s">
        <v>142</v>
      </c>
      <c r="AD7" s="84"/>
      <c r="AE7" s="85" t="s">
        <v>159</v>
      </c>
    </row>
    <row r="8" spans="1:31" s="44" customFormat="1" ht="18.600000000000001" hidden="1" customHeight="1" x14ac:dyDescent="0.3">
      <c r="A8" s="79"/>
      <c r="B8" s="40"/>
      <c r="C8" s="71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1"/>
      <c r="U8" s="80"/>
      <c r="V8" s="80"/>
      <c r="W8" s="40"/>
      <c r="X8" s="81"/>
      <c r="Y8" s="40"/>
      <c r="Z8" s="40"/>
      <c r="AA8" s="80"/>
      <c r="AB8" s="43"/>
      <c r="AC8" s="40"/>
      <c r="AD8" s="40"/>
      <c r="AE8" s="41"/>
    </row>
    <row r="9" spans="1:31" ht="36" customHeight="1" x14ac:dyDescent="0.3">
      <c r="A9" s="2">
        <v>1</v>
      </c>
      <c r="B9" s="3" t="s">
        <v>183</v>
      </c>
      <c r="C9" s="72">
        <v>270005</v>
      </c>
      <c r="D9" s="4" t="s">
        <v>13</v>
      </c>
      <c r="E9" s="5">
        <v>1</v>
      </c>
      <c r="F9" s="6">
        <f>G9+H9</f>
        <v>0</v>
      </c>
      <c r="G9" s="6"/>
      <c r="H9" s="6"/>
      <c r="I9" s="6">
        <f t="shared" ref="I9:I72" si="0">N9+O9+J9</f>
        <v>137279532.08994114</v>
      </c>
      <c r="J9" s="6">
        <f>K9+L9+M9</f>
        <v>0</v>
      </c>
      <c r="K9" s="6"/>
      <c r="L9" s="6"/>
      <c r="M9" s="6"/>
      <c r="N9" s="6">
        <v>58802962.659941129</v>
      </c>
      <c r="O9" s="6">
        <f>P9+Q9+R9</f>
        <v>78476569.430000007</v>
      </c>
      <c r="P9" s="6">
        <v>49890754.43</v>
      </c>
      <c r="Q9" s="6">
        <f>24810330+3775485</f>
        <v>28585815</v>
      </c>
      <c r="R9" s="6"/>
      <c r="S9" s="7"/>
      <c r="T9" s="8">
        <f t="shared" ref="T9:T40" si="1">F9+I9+S9</f>
        <v>137279532.08994114</v>
      </c>
      <c r="U9" s="6">
        <f>V9+AA9</f>
        <v>1980702567.4842288</v>
      </c>
      <c r="V9" s="6">
        <f>W9+X9</f>
        <v>1474662007.3762288</v>
      </c>
      <c r="W9" s="6">
        <v>1295847899.9601688</v>
      </c>
      <c r="X9" s="8">
        <f t="shared" ref="X9:X72" si="2">Y9+Z9</f>
        <v>178814107.41606003</v>
      </c>
      <c r="Y9" s="6">
        <v>125247778.83453605</v>
      </c>
      <c r="Z9" s="6">
        <v>53566328.581524</v>
      </c>
      <c r="AA9" s="6">
        <v>506040560.10800004</v>
      </c>
      <c r="AB9" s="8">
        <f>W9+AA9</f>
        <v>1801888460.0681689</v>
      </c>
      <c r="AC9" s="6"/>
      <c r="AD9" s="6">
        <v>203091388.59999999</v>
      </c>
      <c r="AE9" s="9">
        <f>ROUND(F9+I9+S9+U9+AC9+AD9,2)</f>
        <v>2321073488.1700001</v>
      </c>
    </row>
    <row r="10" spans="1:31" ht="56.25" x14ac:dyDescent="0.3">
      <c r="A10" s="2">
        <f t="shared" ref="A10:A73" si="3">A9+1</f>
        <v>2</v>
      </c>
      <c r="B10" s="3" t="s">
        <v>14</v>
      </c>
      <c r="C10" s="72">
        <v>270004</v>
      </c>
      <c r="D10" s="4" t="s">
        <v>15</v>
      </c>
      <c r="E10" s="5">
        <v>1</v>
      </c>
      <c r="F10" s="6">
        <f t="shared" ref="F10:F73" si="4">G10+H10</f>
        <v>0</v>
      </c>
      <c r="G10" s="6"/>
      <c r="H10" s="6"/>
      <c r="I10" s="6">
        <f t="shared" si="0"/>
        <v>92195253.054446995</v>
      </c>
      <c r="J10" s="6">
        <f t="shared" ref="J10:J73" si="5">K10+L10+M10</f>
        <v>0</v>
      </c>
      <c r="K10" s="6"/>
      <c r="L10" s="6"/>
      <c r="M10" s="6"/>
      <c r="N10" s="6">
        <v>26801617.554446992</v>
      </c>
      <c r="O10" s="6">
        <f t="shared" ref="O10:O73" si="6">P10+Q10+R10</f>
        <v>65393635.5</v>
      </c>
      <c r="P10" s="6">
        <v>14154910.5</v>
      </c>
      <c r="Q10" s="6">
        <v>51238725</v>
      </c>
      <c r="R10" s="6"/>
      <c r="S10" s="7"/>
      <c r="T10" s="8">
        <f t="shared" si="1"/>
        <v>92195253.054446995</v>
      </c>
      <c r="U10" s="6">
        <f t="shared" ref="U10:U73" si="7">V10+AA10</f>
        <v>1580450797.341013</v>
      </c>
      <c r="V10" s="6">
        <f t="shared" ref="V10:V72" si="8">W10+X10</f>
        <v>1112532176.9210129</v>
      </c>
      <c r="W10" s="6">
        <v>1104342840.9410129</v>
      </c>
      <c r="X10" s="8">
        <f t="shared" si="2"/>
        <v>8189335.9799999995</v>
      </c>
      <c r="Y10" s="6">
        <v>8189335.9799999995</v>
      </c>
      <c r="Z10" s="6"/>
      <c r="AA10" s="6">
        <v>467918620.42000008</v>
      </c>
      <c r="AB10" s="8">
        <f t="shared" ref="AB10:AB72" si="9">W10+AA10</f>
        <v>1572261461.3610129</v>
      </c>
      <c r="AC10" s="6"/>
      <c r="AD10" s="6">
        <v>2446959.6999999997</v>
      </c>
      <c r="AE10" s="9">
        <f t="shared" ref="AE10:AE73" si="10">ROUND(F10+I10+S10+U10+AC10+AD10,2)</f>
        <v>1675093010.0999999</v>
      </c>
    </row>
    <row r="11" spans="1:31" ht="36.6" customHeight="1" x14ac:dyDescent="0.3">
      <c r="A11" s="2">
        <f t="shared" si="3"/>
        <v>3</v>
      </c>
      <c r="B11" s="3" t="s">
        <v>16</v>
      </c>
      <c r="C11" s="72">
        <v>270007</v>
      </c>
      <c r="D11" s="4" t="s">
        <v>17</v>
      </c>
      <c r="E11" s="5">
        <v>1</v>
      </c>
      <c r="F11" s="6">
        <f t="shared" si="4"/>
        <v>0</v>
      </c>
      <c r="G11" s="6"/>
      <c r="H11" s="6"/>
      <c r="I11" s="6">
        <f t="shared" si="0"/>
        <v>95292226.873089731</v>
      </c>
      <c r="J11" s="6">
        <f t="shared" si="5"/>
        <v>0</v>
      </c>
      <c r="K11" s="6"/>
      <c r="L11" s="6"/>
      <c r="M11" s="6"/>
      <c r="N11" s="6">
        <v>64668285.773089744</v>
      </c>
      <c r="O11" s="6">
        <f t="shared" si="6"/>
        <v>30623941.099999979</v>
      </c>
      <c r="P11" s="6">
        <v>27172069.099999979</v>
      </c>
      <c r="Q11" s="6">
        <v>3451872</v>
      </c>
      <c r="R11" s="6"/>
      <c r="S11" s="7"/>
      <c r="T11" s="8">
        <f t="shared" si="1"/>
        <v>95292226.873089731</v>
      </c>
      <c r="U11" s="6">
        <f t="shared" si="7"/>
        <v>920711168.21672988</v>
      </c>
      <c r="V11" s="6">
        <f t="shared" si="8"/>
        <v>904604227.47672987</v>
      </c>
      <c r="W11" s="6">
        <v>748913873.74885225</v>
      </c>
      <c r="X11" s="8">
        <f t="shared" si="2"/>
        <v>155690353.72787762</v>
      </c>
      <c r="Y11" s="6">
        <v>137416639.24787763</v>
      </c>
      <c r="Z11" s="6">
        <v>18273714.48</v>
      </c>
      <c r="AA11" s="6">
        <v>16106940.739999998</v>
      </c>
      <c r="AB11" s="8">
        <f t="shared" si="9"/>
        <v>765020814.48885226</v>
      </c>
      <c r="AC11" s="6"/>
      <c r="AD11" s="6">
        <v>1431910.17</v>
      </c>
      <c r="AE11" s="9">
        <f t="shared" si="10"/>
        <v>1017435305.26</v>
      </c>
    </row>
    <row r="12" spans="1:31" ht="56.25" x14ac:dyDescent="0.3">
      <c r="A12" s="2">
        <f t="shared" si="3"/>
        <v>4</v>
      </c>
      <c r="B12" s="3" t="s">
        <v>18</v>
      </c>
      <c r="C12" s="72">
        <v>270148</v>
      </c>
      <c r="D12" s="4" t="s">
        <v>19</v>
      </c>
      <c r="E12" s="5">
        <v>1</v>
      </c>
      <c r="F12" s="6">
        <f t="shared" si="4"/>
        <v>0</v>
      </c>
      <c r="G12" s="6"/>
      <c r="H12" s="6"/>
      <c r="I12" s="6">
        <f t="shared" si="0"/>
        <v>97695556.920374542</v>
      </c>
      <c r="J12" s="6">
        <f t="shared" si="5"/>
        <v>0</v>
      </c>
      <c r="K12" s="6"/>
      <c r="L12" s="6"/>
      <c r="M12" s="6"/>
      <c r="N12" s="6">
        <v>11815227.420374541</v>
      </c>
      <c r="O12" s="6">
        <f t="shared" si="6"/>
        <v>85880329.5</v>
      </c>
      <c r="P12" s="6">
        <v>41653219.5</v>
      </c>
      <c r="Q12" s="6">
        <v>44227110</v>
      </c>
      <c r="R12" s="6"/>
      <c r="S12" s="7"/>
      <c r="T12" s="8">
        <f t="shared" si="1"/>
        <v>97695556.920374542</v>
      </c>
      <c r="U12" s="6">
        <f t="shared" si="7"/>
        <v>642952674.71060848</v>
      </c>
      <c r="V12" s="6">
        <f t="shared" si="8"/>
        <v>620346461.30260849</v>
      </c>
      <c r="W12" s="6">
        <v>537129980.5426085</v>
      </c>
      <c r="X12" s="8">
        <f t="shared" si="2"/>
        <v>83216480.75999999</v>
      </c>
      <c r="Y12" s="6">
        <v>72429089.039999992</v>
      </c>
      <c r="Z12" s="6">
        <v>10787391.719999999</v>
      </c>
      <c r="AA12" s="6">
        <v>22606213.408</v>
      </c>
      <c r="AB12" s="8">
        <f t="shared" si="9"/>
        <v>559736193.95060849</v>
      </c>
      <c r="AC12" s="6"/>
      <c r="AD12" s="6">
        <v>1009079.95</v>
      </c>
      <c r="AE12" s="9">
        <f t="shared" si="10"/>
        <v>741657311.58000004</v>
      </c>
    </row>
    <row r="13" spans="1:31" ht="37.5" x14ac:dyDescent="0.3">
      <c r="A13" s="2">
        <f t="shared" si="3"/>
        <v>5</v>
      </c>
      <c r="B13" s="11" t="s">
        <v>20</v>
      </c>
      <c r="C13" s="72">
        <v>270008</v>
      </c>
      <c r="D13" s="4" t="s">
        <v>21</v>
      </c>
      <c r="E13" s="5"/>
      <c r="F13" s="6">
        <f t="shared" si="4"/>
        <v>0</v>
      </c>
      <c r="G13" s="6"/>
      <c r="H13" s="6"/>
      <c r="I13" s="6">
        <f t="shared" si="0"/>
        <v>387989359.50615197</v>
      </c>
      <c r="J13" s="6">
        <f t="shared" si="5"/>
        <v>0</v>
      </c>
      <c r="K13" s="6"/>
      <c r="L13" s="6"/>
      <c r="M13" s="6"/>
      <c r="N13" s="6">
        <f>352307776.276152+1790309.39</f>
        <v>354098085.666152</v>
      </c>
      <c r="O13" s="6">
        <f t="shared" si="6"/>
        <v>33891273.839999996</v>
      </c>
      <c r="P13" s="6">
        <f>30744113.45+3147160.39</f>
        <v>33891273.839999996</v>
      </c>
      <c r="Q13" s="6">
        <v>0</v>
      </c>
      <c r="R13" s="6"/>
      <c r="S13" s="7"/>
      <c r="T13" s="8">
        <f t="shared" si="1"/>
        <v>387989359.50615197</v>
      </c>
      <c r="U13" s="6">
        <f t="shared" si="7"/>
        <v>1903007413.0711329</v>
      </c>
      <c r="V13" s="6">
        <f>W13+X13</f>
        <v>1842656815.0711329</v>
      </c>
      <c r="W13" s="6">
        <v>948909309.38206887</v>
      </c>
      <c r="X13" s="8">
        <f t="shared" si="2"/>
        <v>893747505.68906403</v>
      </c>
      <c r="Y13" s="6">
        <v>357686779.95457202</v>
      </c>
      <c r="Z13" s="6">
        <v>536060725.73449206</v>
      </c>
      <c r="AA13" s="6">
        <f>57093715.8+3256882.2</f>
        <v>60350598</v>
      </c>
      <c r="AB13" s="8">
        <f t="shared" si="9"/>
        <v>1009259907.3820689</v>
      </c>
      <c r="AC13" s="6"/>
      <c r="AD13" s="6"/>
      <c r="AE13" s="9">
        <f t="shared" si="10"/>
        <v>2290996772.5799999</v>
      </c>
    </row>
    <row r="14" spans="1:31" ht="56.25" x14ac:dyDescent="0.3">
      <c r="A14" s="2">
        <f t="shared" si="3"/>
        <v>6</v>
      </c>
      <c r="B14" s="11" t="s">
        <v>22</v>
      </c>
      <c r="C14" s="72">
        <v>270002</v>
      </c>
      <c r="D14" s="4" t="s">
        <v>23</v>
      </c>
      <c r="E14" s="5">
        <v>1</v>
      </c>
      <c r="F14" s="6">
        <f t="shared" si="4"/>
        <v>0</v>
      </c>
      <c r="G14" s="6"/>
      <c r="H14" s="6"/>
      <c r="I14" s="6">
        <f t="shared" si="0"/>
        <v>363913876.37649667</v>
      </c>
      <c r="J14" s="6">
        <f t="shared" si="5"/>
        <v>0</v>
      </c>
      <c r="K14" s="6"/>
      <c r="L14" s="6"/>
      <c r="M14" s="6"/>
      <c r="N14" s="6">
        <v>229751587.4064967</v>
      </c>
      <c r="O14" s="6">
        <f t="shared" si="6"/>
        <v>134162288.96999997</v>
      </c>
      <c r="P14" s="6">
        <v>134162288.96999997</v>
      </c>
      <c r="Q14" s="6">
        <v>0</v>
      </c>
      <c r="R14" s="6"/>
      <c r="S14" s="7"/>
      <c r="T14" s="8">
        <f t="shared" si="1"/>
        <v>363913876.37649667</v>
      </c>
      <c r="U14" s="6">
        <f t="shared" si="7"/>
        <v>80740047.779999986</v>
      </c>
      <c r="V14" s="6">
        <f t="shared" si="8"/>
        <v>80740047.779999986</v>
      </c>
      <c r="W14" s="6"/>
      <c r="X14" s="8">
        <f t="shared" si="2"/>
        <v>80740047.779999986</v>
      </c>
      <c r="Y14" s="6"/>
      <c r="Z14" s="6">
        <v>80740047.779999986</v>
      </c>
      <c r="AA14" s="6"/>
      <c r="AB14" s="8">
        <f t="shared" si="9"/>
        <v>0</v>
      </c>
      <c r="AC14" s="6"/>
      <c r="AD14" s="6"/>
      <c r="AE14" s="9">
        <f t="shared" si="10"/>
        <v>444653924.16000003</v>
      </c>
    </row>
    <row r="15" spans="1:31" ht="56.25" x14ac:dyDescent="0.3">
      <c r="A15" s="2">
        <f t="shared" si="3"/>
        <v>7</v>
      </c>
      <c r="B15" s="11" t="s">
        <v>24</v>
      </c>
      <c r="C15" s="72">
        <v>270003</v>
      </c>
      <c r="D15" s="4" t="s">
        <v>25</v>
      </c>
      <c r="E15" s="5"/>
      <c r="F15" s="6">
        <f t="shared" si="4"/>
        <v>0</v>
      </c>
      <c r="G15" s="6"/>
      <c r="H15" s="6"/>
      <c r="I15" s="6">
        <f t="shared" si="0"/>
        <v>90507204.75</v>
      </c>
      <c r="J15" s="6">
        <f t="shared" si="5"/>
        <v>0</v>
      </c>
      <c r="K15" s="6"/>
      <c r="L15" s="6"/>
      <c r="M15" s="6"/>
      <c r="N15" s="6">
        <v>0</v>
      </c>
      <c r="O15" s="6">
        <f t="shared" si="6"/>
        <v>90507204.75</v>
      </c>
      <c r="P15" s="6">
        <v>90507204.75</v>
      </c>
      <c r="Q15" s="6">
        <v>0</v>
      </c>
      <c r="R15" s="6"/>
      <c r="S15" s="7"/>
      <c r="T15" s="8">
        <f t="shared" si="1"/>
        <v>90507204.75</v>
      </c>
      <c r="U15" s="6">
        <f t="shared" si="7"/>
        <v>87865500.23999998</v>
      </c>
      <c r="V15" s="6">
        <f t="shared" si="8"/>
        <v>87865500.23999998</v>
      </c>
      <c r="W15" s="6"/>
      <c r="X15" s="8">
        <f t="shared" si="2"/>
        <v>87865500.23999998</v>
      </c>
      <c r="Y15" s="6"/>
      <c r="Z15" s="6">
        <v>87865500.23999998</v>
      </c>
      <c r="AA15" s="6"/>
      <c r="AB15" s="8">
        <f t="shared" si="9"/>
        <v>0</v>
      </c>
      <c r="AC15" s="6"/>
      <c r="AD15" s="6"/>
      <c r="AE15" s="9">
        <f t="shared" si="10"/>
        <v>178372704.99000001</v>
      </c>
    </row>
    <row r="16" spans="1:31" ht="27.75" customHeight="1" x14ac:dyDescent="0.3">
      <c r="A16" s="2">
        <f t="shared" si="3"/>
        <v>8</v>
      </c>
      <c r="B16" s="11" t="s">
        <v>26</v>
      </c>
      <c r="C16" s="72">
        <v>270014</v>
      </c>
      <c r="D16" s="4" t="s">
        <v>27</v>
      </c>
      <c r="E16" s="5"/>
      <c r="F16" s="6">
        <f t="shared" si="4"/>
        <v>0</v>
      </c>
      <c r="G16" s="6"/>
      <c r="H16" s="6"/>
      <c r="I16" s="6">
        <f t="shared" si="0"/>
        <v>76193896.799999997</v>
      </c>
      <c r="J16" s="6">
        <f t="shared" si="5"/>
        <v>0</v>
      </c>
      <c r="K16" s="6"/>
      <c r="L16" s="6"/>
      <c r="M16" s="6"/>
      <c r="N16" s="6">
        <v>0</v>
      </c>
      <c r="O16" s="6">
        <f t="shared" si="6"/>
        <v>76193896.799999997</v>
      </c>
      <c r="P16" s="6">
        <v>76193896.799999997</v>
      </c>
      <c r="Q16" s="6">
        <v>0</v>
      </c>
      <c r="R16" s="6"/>
      <c r="S16" s="7"/>
      <c r="T16" s="8">
        <f t="shared" si="1"/>
        <v>76193896.799999997</v>
      </c>
      <c r="U16" s="6">
        <f t="shared" si="7"/>
        <v>0</v>
      </c>
      <c r="V16" s="6">
        <f t="shared" si="8"/>
        <v>0</v>
      </c>
      <c r="W16" s="6"/>
      <c r="X16" s="8">
        <f t="shared" si="2"/>
        <v>0</v>
      </c>
      <c r="Y16" s="6"/>
      <c r="Z16" s="6"/>
      <c r="AA16" s="6"/>
      <c r="AB16" s="8">
        <f t="shared" si="9"/>
        <v>0</v>
      </c>
      <c r="AC16" s="6"/>
      <c r="AD16" s="6"/>
      <c r="AE16" s="9">
        <f t="shared" si="10"/>
        <v>76193896.799999997</v>
      </c>
    </row>
    <row r="17" spans="1:31" ht="37.5" x14ac:dyDescent="0.3">
      <c r="A17" s="2">
        <f t="shared" si="3"/>
        <v>9</v>
      </c>
      <c r="B17" s="11" t="s">
        <v>179</v>
      </c>
      <c r="C17" s="72">
        <v>270006</v>
      </c>
      <c r="D17" s="4" t="s">
        <v>28</v>
      </c>
      <c r="E17" s="5"/>
      <c r="F17" s="6">
        <f t="shared" si="4"/>
        <v>0</v>
      </c>
      <c r="G17" s="6"/>
      <c r="H17" s="6"/>
      <c r="I17" s="6">
        <f t="shared" si="0"/>
        <v>86970800</v>
      </c>
      <c r="J17" s="6">
        <f t="shared" si="5"/>
        <v>0</v>
      </c>
      <c r="K17" s="6"/>
      <c r="L17" s="6"/>
      <c r="M17" s="6"/>
      <c r="N17" s="6">
        <v>0</v>
      </c>
      <c r="O17" s="6">
        <f t="shared" si="6"/>
        <v>86970800</v>
      </c>
      <c r="P17" s="6">
        <v>86970800</v>
      </c>
      <c r="Q17" s="6">
        <v>0</v>
      </c>
      <c r="R17" s="6"/>
      <c r="S17" s="7"/>
      <c r="T17" s="8">
        <f t="shared" si="1"/>
        <v>86970800</v>
      </c>
      <c r="U17" s="6">
        <f t="shared" si="7"/>
        <v>0</v>
      </c>
      <c r="V17" s="6">
        <f t="shared" si="8"/>
        <v>0</v>
      </c>
      <c r="W17" s="6"/>
      <c r="X17" s="8">
        <f t="shared" si="2"/>
        <v>0</v>
      </c>
      <c r="Y17" s="6"/>
      <c r="Z17" s="6"/>
      <c r="AA17" s="6"/>
      <c r="AB17" s="8">
        <f t="shared" si="9"/>
        <v>0</v>
      </c>
      <c r="AC17" s="6"/>
      <c r="AD17" s="6"/>
      <c r="AE17" s="9">
        <f t="shared" si="10"/>
        <v>86970800</v>
      </c>
    </row>
    <row r="18" spans="1:31" ht="56.25" x14ac:dyDescent="0.3">
      <c r="A18" s="2">
        <f t="shared" si="3"/>
        <v>10</v>
      </c>
      <c r="B18" s="3" t="s">
        <v>29</v>
      </c>
      <c r="C18" s="72">
        <v>270161</v>
      </c>
      <c r="D18" s="4" t="s">
        <v>30</v>
      </c>
      <c r="E18" s="5"/>
      <c r="F18" s="6">
        <f t="shared" si="4"/>
        <v>0</v>
      </c>
      <c r="G18" s="6"/>
      <c r="H18" s="6"/>
      <c r="I18" s="6">
        <f t="shared" si="0"/>
        <v>40131111</v>
      </c>
      <c r="J18" s="6">
        <f t="shared" si="5"/>
        <v>0</v>
      </c>
      <c r="K18" s="6"/>
      <c r="L18" s="6"/>
      <c r="M18" s="6"/>
      <c r="N18" s="6">
        <v>40131111</v>
      </c>
      <c r="O18" s="6">
        <f t="shared" si="6"/>
        <v>0</v>
      </c>
      <c r="P18" s="6"/>
      <c r="Q18" s="6"/>
      <c r="R18" s="6"/>
      <c r="S18" s="7"/>
      <c r="T18" s="8">
        <f t="shared" si="1"/>
        <v>40131111</v>
      </c>
      <c r="U18" s="6">
        <f t="shared" si="7"/>
        <v>34721105.415624008</v>
      </c>
      <c r="V18" s="6">
        <f t="shared" si="8"/>
        <v>34721105.415624008</v>
      </c>
      <c r="W18" s="6"/>
      <c r="X18" s="8">
        <f t="shared" si="2"/>
        <v>34721105.415624008</v>
      </c>
      <c r="Y18" s="6"/>
      <c r="Z18" s="6">
        <v>34721105.415624008</v>
      </c>
      <c r="AA18" s="6"/>
      <c r="AB18" s="8">
        <f t="shared" si="9"/>
        <v>0</v>
      </c>
      <c r="AC18" s="6"/>
      <c r="AD18" s="6"/>
      <c r="AE18" s="9">
        <f t="shared" si="10"/>
        <v>74852216.420000002</v>
      </c>
    </row>
    <row r="19" spans="1:31" ht="41.45" customHeight="1" x14ac:dyDescent="0.3">
      <c r="A19" s="2">
        <f t="shared" si="3"/>
        <v>11</v>
      </c>
      <c r="B19" s="3" t="s">
        <v>31</v>
      </c>
      <c r="C19" s="72">
        <v>270149</v>
      </c>
      <c r="D19" s="4" t="s">
        <v>32</v>
      </c>
      <c r="E19" s="5"/>
      <c r="F19" s="6">
        <f t="shared" si="4"/>
        <v>0</v>
      </c>
      <c r="G19" s="6"/>
      <c r="H19" s="6"/>
      <c r="I19" s="6">
        <f t="shared" si="0"/>
        <v>70758557.669999987</v>
      </c>
      <c r="J19" s="6">
        <f t="shared" si="5"/>
        <v>0</v>
      </c>
      <c r="K19" s="6"/>
      <c r="L19" s="6"/>
      <c r="M19" s="6"/>
      <c r="N19" s="6">
        <v>13022600.000000002</v>
      </c>
      <c r="O19" s="6">
        <f t="shared" si="6"/>
        <v>57735957.669999987</v>
      </c>
      <c r="P19" s="6">
        <v>57735957.669999987</v>
      </c>
      <c r="Q19" s="6"/>
      <c r="R19" s="6"/>
      <c r="S19" s="7"/>
      <c r="T19" s="8">
        <f t="shared" si="1"/>
        <v>70758557.669999987</v>
      </c>
      <c r="U19" s="6">
        <f t="shared" si="7"/>
        <v>141626901.7747907</v>
      </c>
      <c r="V19" s="6">
        <f t="shared" si="8"/>
        <v>131148562.73479071</v>
      </c>
      <c r="W19" s="6">
        <v>108898779.35552272</v>
      </c>
      <c r="X19" s="8">
        <f t="shared" si="2"/>
        <v>22249783.379267994</v>
      </c>
      <c r="Y19" s="6">
        <v>3634114.6358279996</v>
      </c>
      <c r="Z19" s="6">
        <v>18615668.743439995</v>
      </c>
      <c r="AA19" s="6">
        <v>10478339.039999999</v>
      </c>
      <c r="AB19" s="8">
        <f t="shared" si="9"/>
        <v>119377118.39552271</v>
      </c>
      <c r="AC19" s="6"/>
      <c r="AD19" s="6"/>
      <c r="AE19" s="9">
        <f t="shared" si="10"/>
        <v>212385459.44</v>
      </c>
    </row>
    <row r="20" spans="1:31" ht="59.45" customHeight="1" x14ac:dyDescent="0.3">
      <c r="A20" s="2">
        <f t="shared" si="3"/>
        <v>12</v>
      </c>
      <c r="B20" s="3" t="s">
        <v>33</v>
      </c>
      <c r="C20" s="72">
        <v>270015</v>
      </c>
      <c r="D20" s="4" t="s">
        <v>34</v>
      </c>
      <c r="E20" s="5"/>
      <c r="F20" s="6">
        <f t="shared" si="4"/>
        <v>0</v>
      </c>
      <c r="G20" s="6"/>
      <c r="H20" s="6"/>
      <c r="I20" s="6">
        <f t="shared" si="0"/>
        <v>142904</v>
      </c>
      <c r="J20" s="6">
        <f t="shared" si="5"/>
        <v>0</v>
      </c>
      <c r="K20" s="6"/>
      <c r="L20" s="6"/>
      <c r="M20" s="6"/>
      <c r="N20" s="6"/>
      <c r="O20" s="6">
        <f t="shared" si="6"/>
        <v>142904</v>
      </c>
      <c r="P20" s="6">
        <v>142904</v>
      </c>
      <c r="Q20" s="6">
        <v>0</v>
      </c>
      <c r="R20" s="6"/>
      <c r="S20" s="7"/>
      <c r="T20" s="8">
        <f t="shared" si="1"/>
        <v>142904</v>
      </c>
      <c r="U20" s="6">
        <f t="shared" si="7"/>
        <v>65479771.292415999</v>
      </c>
      <c r="V20" s="6">
        <f t="shared" si="8"/>
        <v>65479771.292415999</v>
      </c>
      <c r="W20" s="6">
        <v>7113471.6924160002</v>
      </c>
      <c r="X20" s="8">
        <f t="shared" si="2"/>
        <v>58366299.600000001</v>
      </c>
      <c r="Y20" s="6"/>
      <c r="Z20" s="6">
        <v>58366299.600000001</v>
      </c>
      <c r="AA20" s="6"/>
      <c r="AB20" s="8">
        <f t="shared" si="9"/>
        <v>7113471.6924160002</v>
      </c>
      <c r="AC20" s="6"/>
      <c r="AD20" s="6"/>
      <c r="AE20" s="9">
        <f t="shared" si="10"/>
        <v>65622675.289999999</v>
      </c>
    </row>
    <row r="21" spans="1:31" ht="37.5" x14ac:dyDescent="0.3">
      <c r="A21" s="2">
        <f t="shared" si="3"/>
        <v>13</v>
      </c>
      <c r="B21" s="3" t="s">
        <v>35</v>
      </c>
      <c r="C21" s="72">
        <v>270044</v>
      </c>
      <c r="D21" s="5">
        <v>5155001</v>
      </c>
      <c r="E21" s="5"/>
      <c r="F21" s="6">
        <f t="shared" si="4"/>
        <v>0</v>
      </c>
      <c r="G21" s="6"/>
      <c r="H21" s="6"/>
      <c r="I21" s="6">
        <f t="shared" si="0"/>
        <v>0</v>
      </c>
      <c r="J21" s="6">
        <f t="shared" si="5"/>
        <v>0</v>
      </c>
      <c r="K21" s="6"/>
      <c r="L21" s="6"/>
      <c r="M21" s="6"/>
      <c r="N21" s="6"/>
      <c r="O21" s="6">
        <f t="shared" si="6"/>
        <v>0</v>
      </c>
      <c r="P21" s="6"/>
      <c r="Q21" s="6"/>
      <c r="R21" s="6"/>
      <c r="S21" s="7"/>
      <c r="T21" s="8">
        <f t="shared" si="1"/>
        <v>0</v>
      </c>
      <c r="U21" s="6">
        <f t="shared" si="7"/>
        <v>0</v>
      </c>
      <c r="V21" s="6">
        <f t="shared" si="8"/>
        <v>0</v>
      </c>
      <c r="W21" s="6"/>
      <c r="X21" s="8">
        <f t="shared" si="2"/>
        <v>0</v>
      </c>
      <c r="Y21" s="6"/>
      <c r="Z21" s="6"/>
      <c r="AA21" s="6"/>
      <c r="AB21" s="8">
        <f t="shared" si="9"/>
        <v>0</v>
      </c>
      <c r="AC21" s="6"/>
      <c r="AD21" s="6"/>
      <c r="AE21" s="12">
        <f t="shared" si="10"/>
        <v>0</v>
      </c>
    </row>
    <row r="22" spans="1:31" ht="56.25" x14ac:dyDescent="0.3">
      <c r="A22" s="2">
        <f t="shared" si="3"/>
        <v>14</v>
      </c>
      <c r="B22" s="3" t="s">
        <v>36</v>
      </c>
      <c r="C22" s="72">
        <v>270113</v>
      </c>
      <c r="D22" s="4" t="s">
        <v>37</v>
      </c>
      <c r="E22" s="5"/>
      <c r="F22" s="6">
        <f t="shared" si="4"/>
        <v>0</v>
      </c>
      <c r="G22" s="6"/>
      <c r="H22" s="6"/>
      <c r="I22" s="6">
        <f t="shared" si="0"/>
        <v>31166099.082854137</v>
      </c>
      <c r="J22" s="6">
        <f t="shared" si="5"/>
        <v>0</v>
      </c>
      <c r="K22" s="6"/>
      <c r="L22" s="6"/>
      <c r="M22" s="6"/>
      <c r="N22" s="6">
        <v>20448299.082854137</v>
      </c>
      <c r="O22" s="6">
        <f t="shared" si="6"/>
        <v>10717800</v>
      </c>
      <c r="P22" s="6">
        <v>10717800</v>
      </c>
      <c r="Q22" s="6"/>
      <c r="R22" s="6"/>
      <c r="S22" s="7"/>
      <c r="T22" s="8">
        <f t="shared" si="1"/>
        <v>31166099.082854137</v>
      </c>
      <c r="U22" s="6">
        <f t="shared" si="7"/>
        <v>0</v>
      </c>
      <c r="V22" s="6">
        <f t="shared" si="8"/>
        <v>0</v>
      </c>
      <c r="W22" s="6"/>
      <c r="X22" s="8">
        <f t="shared" si="2"/>
        <v>0</v>
      </c>
      <c r="Y22" s="6"/>
      <c r="Z22" s="6"/>
      <c r="AA22" s="6"/>
      <c r="AB22" s="8">
        <f t="shared" si="9"/>
        <v>0</v>
      </c>
      <c r="AC22" s="6"/>
      <c r="AD22" s="6"/>
      <c r="AE22" s="9">
        <f t="shared" si="10"/>
        <v>31166099.079999998</v>
      </c>
    </row>
    <row r="23" spans="1:31" ht="75" x14ac:dyDescent="0.3">
      <c r="A23" s="2">
        <f t="shared" si="3"/>
        <v>15</v>
      </c>
      <c r="B23" s="13" t="s">
        <v>38</v>
      </c>
      <c r="C23" s="73">
        <v>270115</v>
      </c>
      <c r="D23" s="14" t="s">
        <v>39</v>
      </c>
      <c r="E23" s="5"/>
      <c r="F23" s="6">
        <f t="shared" si="4"/>
        <v>0</v>
      </c>
      <c r="G23" s="6"/>
      <c r="H23" s="6"/>
      <c r="I23" s="6">
        <f t="shared" si="0"/>
        <v>1622990</v>
      </c>
      <c r="J23" s="6">
        <f t="shared" si="5"/>
        <v>0</v>
      </c>
      <c r="K23" s="6"/>
      <c r="L23" s="6"/>
      <c r="M23" s="6"/>
      <c r="N23" s="6"/>
      <c r="O23" s="6">
        <f t="shared" si="6"/>
        <v>1622990</v>
      </c>
      <c r="P23" s="6">
        <v>1622990</v>
      </c>
      <c r="Q23" s="6"/>
      <c r="R23" s="6"/>
      <c r="S23" s="7"/>
      <c r="T23" s="8">
        <f t="shared" si="1"/>
        <v>1622990</v>
      </c>
      <c r="U23" s="6">
        <f t="shared" si="7"/>
        <v>0</v>
      </c>
      <c r="V23" s="6">
        <f t="shared" si="8"/>
        <v>0</v>
      </c>
      <c r="W23" s="6"/>
      <c r="X23" s="8">
        <f t="shared" si="2"/>
        <v>0</v>
      </c>
      <c r="Y23" s="6"/>
      <c r="Z23" s="6"/>
      <c r="AA23" s="6"/>
      <c r="AB23" s="8">
        <f t="shared" si="9"/>
        <v>0</v>
      </c>
      <c r="AC23" s="6"/>
      <c r="AD23" s="6"/>
      <c r="AE23" s="9">
        <f t="shared" si="10"/>
        <v>1622990</v>
      </c>
    </row>
    <row r="24" spans="1:31" ht="40.700000000000003" customHeight="1" x14ac:dyDescent="0.3">
      <c r="A24" s="2">
        <f t="shared" si="3"/>
        <v>16</v>
      </c>
      <c r="B24" s="3" t="s">
        <v>40</v>
      </c>
      <c r="C24" s="72">
        <v>270165</v>
      </c>
      <c r="D24" s="5">
        <v>2301165</v>
      </c>
      <c r="E24" s="5">
        <v>1</v>
      </c>
      <c r="F24" s="6">
        <f t="shared" si="4"/>
        <v>0</v>
      </c>
      <c r="G24" s="6"/>
      <c r="H24" s="6"/>
      <c r="I24" s="6">
        <f t="shared" si="0"/>
        <v>0</v>
      </c>
      <c r="J24" s="6">
        <f t="shared" si="5"/>
        <v>0</v>
      </c>
      <c r="K24" s="6"/>
      <c r="L24" s="6"/>
      <c r="M24" s="6"/>
      <c r="N24" s="6"/>
      <c r="O24" s="6">
        <f t="shared" si="6"/>
        <v>0</v>
      </c>
      <c r="P24" s="6"/>
      <c r="Q24" s="6"/>
      <c r="R24" s="6"/>
      <c r="S24" s="7"/>
      <c r="T24" s="8">
        <f t="shared" si="1"/>
        <v>0</v>
      </c>
      <c r="U24" s="6">
        <f t="shared" si="7"/>
        <v>0</v>
      </c>
      <c r="V24" s="6">
        <f t="shared" si="8"/>
        <v>0</v>
      </c>
      <c r="W24" s="6"/>
      <c r="X24" s="8">
        <f t="shared" si="2"/>
        <v>0</v>
      </c>
      <c r="Y24" s="6"/>
      <c r="Z24" s="6"/>
      <c r="AA24" s="6"/>
      <c r="AB24" s="8">
        <f t="shared" si="9"/>
        <v>0</v>
      </c>
      <c r="AC24" s="6"/>
      <c r="AD24" s="6">
        <v>167881543.94999999</v>
      </c>
      <c r="AE24" s="9">
        <f t="shared" si="10"/>
        <v>167881543.94999999</v>
      </c>
    </row>
    <row r="25" spans="1:31" ht="37.5" x14ac:dyDescent="0.3">
      <c r="A25" s="2">
        <f t="shared" si="3"/>
        <v>17</v>
      </c>
      <c r="B25" s="3" t="s">
        <v>41</v>
      </c>
      <c r="C25" s="72">
        <v>270016</v>
      </c>
      <c r="D25" s="5">
        <v>2141002</v>
      </c>
      <c r="E25" s="5"/>
      <c r="F25" s="6">
        <f t="shared" si="4"/>
        <v>0</v>
      </c>
      <c r="G25" s="6"/>
      <c r="H25" s="6"/>
      <c r="I25" s="6">
        <f t="shared" si="0"/>
        <v>1555499.82</v>
      </c>
      <c r="J25" s="6">
        <f t="shared" si="5"/>
        <v>0</v>
      </c>
      <c r="K25" s="6"/>
      <c r="L25" s="6"/>
      <c r="M25" s="6"/>
      <c r="N25" s="6"/>
      <c r="O25" s="6">
        <f t="shared" si="6"/>
        <v>1555499.82</v>
      </c>
      <c r="P25" s="6">
        <v>0</v>
      </c>
      <c r="Q25" s="6">
        <v>1555499.82</v>
      </c>
      <c r="R25" s="6"/>
      <c r="S25" s="7"/>
      <c r="T25" s="8">
        <f t="shared" si="1"/>
        <v>1555499.82</v>
      </c>
      <c r="U25" s="6">
        <f t="shared" si="7"/>
        <v>41672421.660733037</v>
      </c>
      <c r="V25" s="6">
        <f t="shared" si="8"/>
        <v>38921985.692733034</v>
      </c>
      <c r="W25" s="6">
        <v>33894146.782733038</v>
      </c>
      <c r="X25" s="8">
        <f t="shared" si="2"/>
        <v>5027838.9099999992</v>
      </c>
      <c r="Y25" s="6">
        <v>5027838.9099999992</v>
      </c>
      <c r="Z25" s="6"/>
      <c r="AA25" s="6">
        <v>2750435.9680000003</v>
      </c>
      <c r="AB25" s="8">
        <f t="shared" si="9"/>
        <v>36644582.75073304</v>
      </c>
      <c r="AC25" s="6"/>
      <c r="AD25" s="6"/>
      <c r="AE25" s="9">
        <f t="shared" si="10"/>
        <v>43227921.479999997</v>
      </c>
    </row>
    <row r="26" spans="1:31" ht="56.25" x14ac:dyDescent="0.3">
      <c r="A26" s="2">
        <f t="shared" si="3"/>
        <v>18</v>
      </c>
      <c r="B26" s="3" t="s">
        <v>42</v>
      </c>
      <c r="C26" s="72">
        <v>270017</v>
      </c>
      <c r="D26" s="5">
        <v>2141010</v>
      </c>
      <c r="E26" s="5">
        <v>1</v>
      </c>
      <c r="F26" s="6">
        <f t="shared" si="4"/>
        <v>34216713.400000006</v>
      </c>
      <c r="G26" s="6">
        <v>33877934.060000002</v>
      </c>
      <c r="H26" s="6">
        <v>338779.34</v>
      </c>
      <c r="I26" s="6">
        <f t="shared" si="0"/>
        <v>202608394.9418205</v>
      </c>
      <c r="J26" s="6">
        <f t="shared" si="5"/>
        <v>123273517.45182049</v>
      </c>
      <c r="K26" s="6">
        <v>106520306.98182049</v>
      </c>
      <c r="L26" s="6">
        <v>8830571.3600000013</v>
      </c>
      <c r="M26" s="6">
        <v>7922639.1100000003</v>
      </c>
      <c r="N26" s="6">
        <v>12913225.619999999</v>
      </c>
      <c r="O26" s="6">
        <f t="shared" si="6"/>
        <v>66421651.870000012</v>
      </c>
      <c r="P26" s="6">
        <v>2044234.1500000134</v>
      </c>
      <c r="Q26" s="6">
        <v>22652910</v>
      </c>
      <c r="R26" s="6">
        <v>41724507.719999999</v>
      </c>
      <c r="S26" s="7"/>
      <c r="T26" s="8">
        <f t="shared" si="1"/>
        <v>236825108.34182051</v>
      </c>
      <c r="U26" s="6">
        <f t="shared" si="7"/>
        <v>753736995.58041966</v>
      </c>
      <c r="V26" s="6">
        <f t="shared" si="8"/>
        <v>707274676.90041971</v>
      </c>
      <c r="W26" s="6">
        <v>653479398.05433977</v>
      </c>
      <c r="X26" s="8">
        <f t="shared" si="2"/>
        <v>53795278.846080005</v>
      </c>
      <c r="Y26" s="6">
        <v>23066094.428639997</v>
      </c>
      <c r="Z26" s="6">
        <v>30729184.417440005</v>
      </c>
      <c r="AA26" s="6">
        <v>46462318.68</v>
      </c>
      <c r="AB26" s="8">
        <f t="shared" si="9"/>
        <v>699941716.73433971</v>
      </c>
      <c r="AC26" s="6"/>
      <c r="AD26" s="6">
        <v>1637520.4</v>
      </c>
      <c r="AE26" s="9">
        <f t="shared" si="10"/>
        <v>992199624.32000005</v>
      </c>
    </row>
    <row r="27" spans="1:31" ht="56.25" x14ac:dyDescent="0.3">
      <c r="A27" s="2">
        <f t="shared" si="3"/>
        <v>19</v>
      </c>
      <c r="B27" s="3" t="s">
        <v>43</v>
      </c>
      <c r="C27" s="72">
        <v>270018</v>
      </c>
      <c r="D27" s="5">
        <v>2144011</v>
      </c>
      <c r="E27" s="5"/>
      <c r="F27" s="6">
        <f t="shared" si="4"/>
        <v>0</v>
      </c>
      <c r="G27" s="6"/>
      <c r="H27" s="6"/>
      <c r="I27" s="15">
        <f t="shared" si="0"/>
        <v>11916849.211819299</v>
      </c>
      <c r="J27" s="6">
        <f t="shared" si="5"/>
        <v>0</v>
      </c>
      <c r="K27" s="6"/>
      <c r="L27" s="6"/>
      <c r="M27" s="6"/>
      <c r="N27" s="6">
        <v>11916849.211819299</v>
      </c>
      <c r="O27" s="6">
        <f t="shared" si="6"/>
        <v>0</v>
      </c>
      <c r="P27" s="6">
        <v>0</v>
      </c>
      <c r="Q27" s="6">
        <v>0</v>
      </c>
      <c r="R27" s="6"/>
      <c r="S27" s="7"/>
      <c r="T27" s="8">
        <f t="shared" si="1"/>
        <v>11916849.211819299</v>
      </c>
      <c r="U27" s="6">
        <f t="shared" si="7"/>
        <v>393757598.59237927</v>
      </c>
      <c r="V27" s="6">
        <f t="shared" si="8"/>
        <v>387458871.90437925</v>
      </c>
      <c r="W27" s="6">
        <v>376862541.54437923</v>
      </c>
      <c r="X27" s="8">
        <f t="shared" si="2"/>
        <v>10596330.359999999</v>
      </c>
      <c r="Y27" s="6">
        <v>10596330.359999999</v>
      </c>
      <c r="Z27" s="6"/>
      <c r="AA27" s="6">
        <v>6298726.6880000001</v>
      </c>
      <c r="AB27" s="8">
        <f t="shared" si="9"/>
        <v>383161268.23237926</v>
      </c>
      <c r="AC27" s="6"/>
      <c r="AD27" s="6"/>
      <c r="AE27" s="9">
        <f t="shared" si="10"/>
        <v>405674447.80000001</v>
      </c>
    </row>
    <row r="28" spans="1:31" ht="56.25" x14ac:dyDescent="0.3">
      <c r="A28" s="2">
        <f t="shared" si="3"/>
        <v>20</v>
      </c>
      <c r="B28" s="3" t="s">
        <v>44</v>
      </c>
      <c r="C28" s="72">
        <v>270040</v>
      </c>
      <c r="D28" s="5">
        <v>2241001</v>
      </c>
      <c r="E28" s="5">
        <v>1</v>
      </c>
      <c r="F28" s="6">
        <f t="shared" si="4"/>
        <v>69367939.270000011</v>
      </c>
      <c r="G28" s="6">
        <v>68681127.99000001</v>
      </c>
      <c r="H28" s="6">
        <v>686811.28</v>
      </c>
      <c r="I28" s="6">
        <f t="shared" si="0"/>
        <v>69217155.032668799</v>
      </c>
      <c r="J28" s="6">
        <f t="shared" si="5"/>
        <v>33592950.18266879</v>
      </c>
      <c r="K28" s="6">
        <v>1115894.3924128001</v>
      </c>
      <c r="L28" s="6">
        <v>32477055.790255994</v>
      </c>
      <c r="M28" s="6"/>
      <c r="N28" s="6">
        <f>7827164-304045</f>
        <v>7523119</v>
      </c>
      <c r="O28" s="6">
        <f t="shared" si="6"/>
        <v>28101085.850000001</v>
      </c>
      <c r="P28" s="6">
        <f>18604136+112172.85</f>
        <v>18716308.850000001</v>
      </c>
      <c r="Q28" s="6">
        <v>9384777</v>
      </c>
      <c r="R28" s="6"/>
      <c r="S28" s="7"/>
      <c r="T28" s="8">
        <f t="shared" si="1"/>
        <v>138585094.30266881</v>
      </c>
      <c r="U28" s="6">
        <f t="shared" si="7"/>
        <v>75513729.3364788</v>
      </c>
      <c r="V28" s="6">
        <f t="shared" si="8"/>
        <v>75513729.3364788</v>
      </c>
      <c r="W28" s="6">
        <v>67944921.936478794</v>
      </c>
      <c r="X28" s="8">
        <f t="shared" si="2"/>
        <v>7568807.3999999994</v>
      </c>
      <c r="Y28" s="6">
        <v>2459809.7999999998</v>
      </c>
      <c r="Z28" s="6">
        <v>5108997.5999999996</v>
      </c>
      <c r="AA28" s="6"/>
      <c r="AB28" s="8">
        <f t="shared" si="9"/>
        <v>67944921.936478794</v>
      </c>
      <c r="AC28" s="6"/>
      <c r="AD28" s="6"/>
      <c r="AE28" s="9">
        <f t="shared" si="10"/>
        <v>214098823.63999999</v>
      </c>
    </row>
    <row r="29" spans="1:31" ht="37.5" x14ac:dyDescent="0.3">
      <c r="A29" s="2">
        <f t="shared" si="3"/>
        <v>21</v>
      </c>
      <c r="B29" s="3" t="s">
        <v>45</v>
      </c>
      <c r="C29" s="72">
        <v>270041</v>
      </c>
      <c r="D29" s="5">
        <v>2241009</v>
      </c>
      <c r="E29" s="5">
        <v>1</v>
      </c>
      <c r="F29" s="6">
        <f t="shared" si="4"/>
        <v>102577463.15000001</v>
      </c>
      <c r="G29" s="6">
        <v>101561844.7</v>
      </c>
      <c r="H29" s="6">
        <v>1015618.45</v>
      </c>
      <c r="I29" s="6">
        <f t="shared" si="0"/>
        <v>104403400.69779357</v>
      </c>
      <c r="J29" s="6">
        <f t="shared" si="5"/>
        <v>84236137.297793582</v>
      </c>
      <c r="K29" s="6">
        <v>1978176.4229136</v>
      </c>
      <c r="L29" s="6">
        <v>82257960.874879986</v>
      </c>
      <c r="M29" s="6"/>
      <c r="N29" s="6">
        <v>1613451.4</v>
      </c>
      <c r="O29" s="6">
        <f t="shared" si="6"/>
        <v>18553812</v>
      </c>
      <c r="P29" s="6">
        <v>0</v>
      </c>
      <c r="Q29" s="6">
        <v>18553812</v>
      </c>
      <c r="R29" s="6"/>
      <c r="S29" s="7"/>
      <c r="T29" s="8">
        <f t="shared" si="1"/>
        <v>206980863.84779358</v>
      </c>
      <c r="U29" s="6">
        <f t="shared" si="7"/>
        <v>119332517.9756352</v>
      </c>
      <c r="V29" s="6">
        <f t="shared" si="8"/>
        <v>119332517.9756352</v>
      </c>
      <c r="W29" s="6">
        <v>64265711.289835192</v>
      </c>
      <c r="X29" s="8">
        <f t="shared" si="2"/>
        <v>55066806.685800001</v>
      </c>
      <c r="Y29" s="6"/>
      <c r="Z29" s="6">
        <v>55066806.685800001</v>
      </c>
      <c r="AA29" s="6"/>
      <c r="AB29" s="8">
        <f t="shared" si="9"/>
        <v>64265711.289835192</v>
      </c>
      <c r="AC29" s="6"/>
      <c r="AD29" s="6"/>
      <c r="AE29" s="9">
        <f t="shared" si="10"/>
        <v>326313381.81999999</v>
      </c>
    </row>
    <row r="30" spans="1:31" ht="25.7" customHeight="1" x14ac:dyDescent="0.3">
      <c r="A30" s="2">
        <f t="shared" si="3"/>
        <v>22</v>
      </c>
      <c r="B30" s="11" t="s">
        <v>46</v>
      </c>
      <c r="C30" s="72">
        <v>270032</v>
      </c>
      <c r="D30" s="5">
        <v>2148001</v>
      </c>
      <c r="E30" s="5"/>
      <c r="F30" s="6">
        <f t="shared" si="4"/>
        <v>0</v>
      </c>
      <c r="G30" s="6"/>
      <c r="H30" s="6"/>
      <c r="I30" s="6">
        <f t="shared" si="0"/>
        <v>90984225.409999996</v>
      </c>
      <c r="J30" s="6">
        <f t="shared" si="5"/>
        <v>0</v>
      </c>
      <c r="K30" s="6"/>
      <c r="L30" s="6"/>
      <c r="M30" s="6"/>
      <c r="N30" s="6">
        <v>1647757</v>
      </c>
      <c r="O30" s="6">
        <f t="shared" si="6"/>
        <v>89336468.409999996</v>
      </c>
      <c r="P30" s="6">
        <v>88797113.409999996</v>
      </c>
      <c r="Q30" s="6">
        <v>539355</v>
      </c>
      <c r="R30" s="6"/>
      <c r="S30" s="7"/>
      <c r="T30" s="8">
        <f t="shared" si="1"/>
        <v>90984225.409999996</v>
      </c>
      <c r="U30" s="6">
        <f t="shared" si="7"/>
        <v>168321562.4321</v>
      </c>
      <c r="V30" s="6">
        <f t="shared" si="8"/>
        <v>168321562.4321</v>
      </c>
      <c r="W30" s="6">
        <v>143093887.79210001</v>
      </c>
      <c r="X30" s="8">
        <f t="shared" si="2"/>
        <v>25227674.639999997</v>
      </c>
      <c r="Y30" s="6"/>
      <c r="Z30" s="6">
        <v>25227674.639999997</v>
      </c>
      <c r="AA30" s="6"/>
      <c r="AB30" s="8">
        <f t="shared" si="9"/>
        <v>143093887.79210001</v>
      </c>
      <c r="AC30" s="6"/>
      <c r="AD30" s="6"/>
      <c r="AE30" s="9">
        <f t="shared" si="10"/>
        <v>259305787.84</v>
      </c>
    </row>
    <row r="31" spans="1:31" x14ac:dyDescent="0.3">
      <c r="A31" s="2">
        <f t="shared" si="3"/>
        <v>23</v>
      </c>
      <c r="B31" s="3" t="s">
        <v>47</v>
      </c>
      <c r="C31" s="72">
        <v>270033</v>
      </c>
      <c r="D31" s="5">
        <v>2148002</v>
      </c>
      <c r="E31" s="5">
        <v>1</v>
      </c>
      <c r="F31" s="6">
        <f t="shared" si="4"/>
        <v>0</v>
      </c>
      <c r="G31" s="6"/>
      <c r="H31" s="6"/>
      <c r="I31" s="6">
        <f t="shared" si="0"/>
        <v>31360956.640000001</v>
      </c>
      <c r="J31" s="6">
        <f t="shared" si="5"/>
        <v>0</v>
      </c>
      <c r="K31" s="6"/>
      <c r="L31" s="6"/>
      <c r="M31" s="6"/>
      <c r="N31" s="6">
        <v>1081933.7000000002</v>
      </c>
      <c r="O31" s="6">
        <f t="shared" si="6"/>
        <v>30279022.940000001</v>
      </c>
      <c r="P31" s="6">
        <v>30009345.440000001</v>
      </c>
      <c r="Q31" s="6">
        <v>269677.5</v>
      </c>
      <c r="R31" s="6"/>
      <c r="S31" s="7"/>
      <c r="T31" s="8">
        <f t="shared" si="1"/>
        <v>31360956.640000001</v>
      </c>
      <c r="U31" s="6">
        <f t="shared" si="7"/>
        <v>85026385.039399996</v>
      </c>
      <c r="V31" s="6">
        <f t="shared" si="8"/>
        <v>85026385.039399996</v>
      </c>
      <c r="W31" s="6">
        <v>76205578.63939999</v>
      </c>
      <c r="X31" s="8">
        <f t="shared" si="2"/>
        <v>8820806.4000000004</v>
      </c>
      <c r="Y31" s="6"/>
      <c r="Z31" s="6">
        <v>8820806.4000000004</v>
      </c>
      <c r="AA31" s="6"/>
      <c r="AB31" s="8">
        <f t="shared" si="9"/>
        <v>76205578.63939999</v>
      </c>
      <c r="AC31" s="6"/>
      <c r="AD31" s="6"/>
      <c r="AE31" s="9">
        <f t="shared" si="10"/>
        <v>116387341.68000001</v>
      </c>
    </row>
    <row r="32" spans="1:31" x14ac:dyDescent="0.3">
      <c r="A32" s="2">
        <f t="shared" si="3"/>
        <v>24</v>
      </c>
      <c r="B32" s="11" t="s">
        <v>48</v>
      </c>
      <c r="C32" s="72">
        <v>270034</v>
      </c>
      <c r="D32" s="5">
        <v>2148004</v>
      </c>
      <c r="E32" s="5">
        <v>1</v>
      </c>
      <c r="F32" s="6">
        <f t="shared" si="4"/>
        <v>0</v>
      </c>
      <c r="G32" s="6"/>
      <c r="H32" s="6"/>
      <c r="I32" s="6">
        <f t="shared" si="0"/>
        <v>16256159.449999999</v>
      </c>
      <c r="J32" s="6">
        <f t="shared" si="5"/>
        <v>0</v>
      </c>
      <c r="K32" s="6"/>
      <c r="L32" s="6"/>
      <c r="M32" s="6"/>
      <c r="N32" s="6">
        <v>1156459.5000000002</v>
      </c>
      <c r="O32" s="6">
        <f t="shared" si="6"/>
        <v>15099699.949999999</v>
      </c>
      <c r="P32" s="6">
        <v>14937893.449999999</v>
      </c>
      <c r="Q32" s="6">
        <v>161806.5</v>
      </c>
      <c r="R32" s="6"/>
      <c r="S32" s="7"/>
      <c r="T32" s="8">
        <f t="shared" si="1"/>
        <v>16256159.449999999</v>
      </c>
      <c r="U32" s="6">
        <f t="shared" si="7"/>
        <v>100393164.44919997</v>
      </c>
      <c r="V32" s="6">
        <f t="shared" si="8"/>
        <v>100393164.44919997</v>
      </c>
      <c r="W32" s="6">
        <v>93900444.929199979</v>
      </c>
      <c r="X32" s="8">
        <f t="shared" si="2"/>
        <v>6492719.5199999996</v>
      </c>
      <c r="Y32" s="6"/>
      <c r="Z32" s="6">
        <v>6492719.5199999996</v>
      </c>
      <c r="AA32" s="6"/>
      <c r="AB32" s="8">
        <f t="shared" si="9"/>
        <v>93900444.929199979</v>
      </c>
      <c r="AC32" s="6"/>
      <c r="AD32" s="6"/>
      <c r="AE32" s="9">
        <f t="shared" si="10"/>
        <v>116649323.90000001</v>
      </c>
    </row>
    <row r="33" spans="1:31" ht="37.5" x14ac:dyDescent="0.3">
      <c r="A33" s="2">
        <f t="shared" si="3"/>
        <v>25</v>
      </c>
      <c r="B33" s="11" t="s">
        <v>49</v>
      </c>
      <c r="C33" s="72">
        <v>270019</v>
      </c>
      <c r="D33" s="5">
        <v>2101003</v>
      </c>
      <c r="E33" s="5">
        <v>1</v>
      </c>
      <c r="F33" s="6">
        <f t="shared" si="4"/>
        <v>72442947.669999987</v>
      </c>
      <c r="G33" s="6">
        <v>71725690.75999999</v>
      </c>
      <c r="H33" s="6">
        <v>717256.91</v>
      </c>
      <c r="I33" s="6">
        <f t="shared" si="0"/>
        <v>211514867.10393003</v>
      </c>
      <c r="J33" s="6">
        <f t="shared" si="5"/>
        <v>125592758.37231073</v>
      </c>
      <c r="K33" s="6">
        <v>106636854.99231073</v>
      </c>
      <c r="L33" s="6">
        <v>8839020.3200000003</v>
      </c>
      <c r="M33" s="6">
        <v>10116883.060000001</v>
      </c>
      <c r="N33" s="6">
        <v>16755193.021619299</v>
      </c>
      <c r="O33" s="6">
        <f t="shared" si="6"/>
        <v>69166915.709999993</v>
      </c>
      <c r="P33" s="6">
        <v>337335.94999999553</v>
      </c>
      <c r="Q33" s="6">
        <v>16180650</v>
      </c>
      <c r="R33" s="6">
        <v>52648929.759999998</v>
      </c>
      <c r="S33" s="7"/>
      <c r="T33" s="8">
        <f t="shared" si="1"/>
        <v>283957814.77393001</v>
      </c>
      <c r="U33" s="6">
        <f t="shared" si="7"/>
        <v>79025553.862452</v>
      </c>
      <c r="V33" s="6">
        <f t="shared" si="8"/>
        <v>79025553.862452</v>
      </c>
      <c r="W33" s="6"/>
      <c r="X33" s="8">
        <f t="shared" si="2"/>
        <v>79025553.862452</v>
      </c>
      <c r="Y33" s="6"/>
      <c r="Z33" s="6">
        <v>79025553.862452</v>
      </c>
      <c r="AA33" s="6"/>
      <c r="AB33" s="8">
        <f t="shared" si="9"/>
        <v>0</v>
      </c>
      <c r="AC33" s="6"/>
      <c r="AD33" s="6"/>
      <c r="AE33" s="9">
        <f t="shared" si="10"/>
        <v>362983368.63999999</v>
      </c>
    </row>
    <row r="34" spans="1:31" ht="39" customHeight="1" x14ac:dyDescent="0.3">
      <c r="A34" s="2">
        <f t="shared" si="3"/>
        <v>26</v>
      </c>
      <c r="B34" s="11" t="s">
        <v>50</v>
      </c>
      <c r="C34" s="72">
        <v>270020</v>
      </c>
      <c r="D34" s="5">
        <v>2141005</v>
      </c>
      <c r="E34" s="5">
        <v>1</v>
      </c>
      <c r="F34" s="6">
        <f t="shared" si="4"/>
        <v>28853769.689999998</v>
      </c>
      <c r="G34" s="6">
        <v>28568088.799999997</v>
      </c>
      <c r="H34" s="6">
        <v>285680.89</v>
      </c>
      <c r="I34" s="6">
        <f t="shared" si="0"/>
        <v>114285992.90362976</v>
      </c>
      <c r="J34" s="6">
        <f t="shared" si="5"/>
        <v>71220325.043629766</v>
      </c>
      <c r="K34" s="6">
        <v>60063726.543629766</v>
      </c>
      <c r="L34" s="6">
        <v>4979253.7600000007</v>
      </c>
      <c r="M34" s="6">
        <v>6177344.7400000002</v>
      </c>
      <c r="N34" s="6">
        <v>3397528</v>
      </c>
      <c r="O34" s="6">
        <f t="shared" si="6"/>
        <v>39668139.859999999</v>
      </c>
      <c r="P34" s="6">
        <f>190140+28327.5</f>
        <v>218467.5</v>
      </c>
      <c r="Q34" s="6">
        <v>15101940</v>
      </c>
      <c r="R34" s="6">
        <v>24347732.359999999</v>
      </c>
      <c r="S34" s="7"/>
      <c r="T34" s="8">
        <f t="shared" si="1"/>
        <v>143139762.59362978</v>
      </c>
      <c r="U34" s="6">
        <f t="shared" si="7"/>
        <v>39503800.194587998</v>
      </c>
      <c r="V34" s="6">
        <f t="shared" si="8"/>
        <v>39503800.194587998</v>
      </c>
      <c r="W34" s="6"/>
      <c r="X34" s="8">
        <f t="shared" si="2"/>
        <v>39503800.194587998</v>
      </c>
      <c r="Y34" s="6"/>
      <c r="Z34" s="6">
        <v>39503800.194587998</v>
      </c>
      <c r="AA34" s="6"/>
      <c r="AB34" s="8">
        <f t="shared" si="9"/>
        <v>0</v>
      </c>
      <c r="AC34" s="6"/>
      <c r="AD34" s="6"/>
      <c r="AE34" s="9">
        <f t="shared" si="10"/>
        <v>182643562.78999999</v>
      </c>
    </row>
    <row r="35" spans="1:31" ht="37.5" x14ac:dyDescent="0.3">
      <c r="A35" s="2">
        <f t="shared" si="3"/>
        <v>27</v>
      </c>
      <c r="B35" s="3" t="s">
        <v>51</v>
      </c>
      <c r="C35" s="72">
        <v>270021</v>
      </c>
      <c r="D35" s="5">
        <v>2101006</v>
      </c>
      <c r="E35" s="5">
        <v>1</v>
      </c>
      <c r="F35" s="6">
        <f t="shared" si="4"/>
        <v>61085915.75</v>
      </c>
      <c r="G35" s="6">
        <v>60481104.700000003</v>
      </c>
      <c r="H35" s="6">
        <v>604811.05000000005</v>
      </c>
      <c r="I35" s="6">
        <f t="shared" si="0"/>
        <v>202315322.97374678</v>
      </c>
      <c r="J35" s="6">
        <f t="shared" si="5"/>
        <v>106504000.31086048</v>
      </c>
      <c r="K35" s="6">
        <v>91955518.93086049</v>
      </c>
      <c r="L35" s="6">
        <v>7622370.0800000001</v>
      </c>
      <c r="M35" s="6">
        <v>6926111.2999999998</v>
      </c>
      <c r="N35" s="6">
        <f>35318977.4928863+13661.33</f>
        <v>35332638.822886296</v>
      </c>
      <c r="O35" s="6">
        <f t="shared" si="6"/>
        <v>60478683.839999989</v>
      </c>
      <c r="P35" s="6">
        <f>1178867.99999999+110162.5-121.92</f>
        <v>1288908.5799999901</v>
      </c>
      <c r="Q35" s="6">
        <v>25507176.66</v>
      </c>
      <c r="R35" s="6">
        <v>33682598.600000001</v>
      </c>
      <c r="S35" s="7"/>
      <c r="T35" s="8">
        <f t="shared" si="1"/>
        <v>263401238.72374678</v>
      </c>
      <c r="U35" s="6">
        <f t="shared" si="7"/>
        <v>101684963.56371997</v>
      </c>
      <c r="V35" s="6">
        <f t="shared" si="8"/>
        <v>101684963.56371997</v>
      </c>
      <c r="W35" s="6">
        <v>23779906.788399998</v>
      </c>
      <c r="X35" s="8">
        <f t="shared" si="2"/>
        <v>77905056.775319979</v>
      </c>
      <c r="Y35" s="6"/>
      <c r="Z35" s="6">
        <v>77905056.775319979</v>
      </c>
      <c r="AA35" s="6"/>
      <c r="AB35" s="8">
        <f t="shared" si="9"/>
        <v>23779906.788399998</v>
      </c>
      <c r="AC35" s="6"/>
      <c r="AD35" s="6"/>
      <c r="AE35" s="9">
        <f t="shared" si="10"/>
        <v>365086202.29000002</v>
      </c>
    </row>
    <row r="36" spans="1:31" ht="37.5" x14ac:dyDescent="0.3">
      <c r="A36" s="2">
        <f t="shared" si="3"/>
        <v>28</v>
      </c>
      <c r="B36" s="11" t="s">
        <v>52</v>
      </c>
      <c r="C36" s="72">
        <v>270022</v>
      </c>
      <c r="D36" s="5">
        <v>2101007</v>
      </c>
      <c r="E36" s="5">
        <v>1</v>
      </c>
      <c r="F36" s="6">
        <f t="shared" si="4"/>
        <v>103671961.09999999</v>
      </c>
      <c r="G36" s="6">
        <v>102645506.03999999</v>
      </c>
      <c r="H36" s="6">
        <v>1026455.06</v>
      </c>
      <c r="I36" s="6">
        <f t="shared" si="0"/>
        <v>85789619.439529926</v>
      </c>
      <c r="J36" s="6">
        <f t="shared" si="5"/>
        <v>61722381.479529925</v>
      </c>
      <c r="K36" s="6">
        <v>39413021.084937923</v>
      </c>
      <c r="L36" s="6">
        <v>18535158.294591997</v>
      </c>
      <c r="M36" s="6">
        <v>3774202.1</v>
      </c>
      <c r="N36" s="6">
        <v>3693421.4000000004</v>
      </c>
      <c r="O36" s="6">
        <f t="shared" si="6"/>
        <v>20373816.560000002</v>
      </c>
      <c r="P36" s="6">
        <f>19014.0000000037+76816.56</f>
        <v>95830.560000003694</v>
      </c>
      <c r="Q36" s="6">
        <f>10787100-2101327.08</f>
        <v>8685772.9199999999</v>
      </c>
      <c r="R36" s="6">
        <f>9567527.48+2024685.6</f>
        <v>11592213.08</v>
      </c>
      <c r="S36" s="7"/>
      <c r="T36" s="8">
        <f t="shared" si="1"/>
        <v>189461580.53952992</v>
      </c>
      <c r="U36" s="6">
        <f t="shared" si="7"/>
        <v>29790367.884144004</v>
      </c>
      <c r="V36" s="6">
        <f t="shared" si="8"/>
        <v>29790367.884144004</v>
      </c>
      <c r="W36" s="6"/>
      <c r="X36" s="8">
        <f t="shared" si="2"/>
        <v>29790367.884144004</v>
      </c>
      <c r="Y36" s="6"/>
      <c r="Z36" s="6">
        <v>29790367.884144004</v>
      </c>
      <c r="AA36" s="6"/>
      <c r="AB36" s="8">
        <f t="shared" si="9"/>
        <v>0</v>
      </c>
      <c r="AC36" s="6"/>
      <c r="AD36" s="6"/>
      <c r="AE36" s="9">
        <f t="shared" si="10"/>
        <v>219251948.41999999</v>
      </c>
    </row>
    <row r="37" spans="1:31" ht="37.5" x14ac:dyDescent="0.3">
      <c r="A37" s="2">
        <f t="shared" si="3"/>
        <v>29</v>
      </c>
      <c r="B37" s="11" t="s">
        <v>53</v>
      </c>
      <c r="C37" s="72">
        <v>270023</v>
      </c>
      <c r="D37" s="5">
        <v>2101008</v>
      </c>
      <c r="E37" s="5">
        <v>1</v>
      </c>
      <c r="F37" s="6">
        <f t="shared" si="4"/>
        <v>66017153.149999999</v>
      </c>
      <c r="G37" s="6">
        <v>65363517.969999999</v>
      </c>
      <c r="H37" s="6">
        <v>653635.18000000005</v>
      </c>
      <c r="I37" s="6">
        <f t="shared" si="0"/>
        <v>76985386.530680969</v>
      </c>
      <c r="J37" s="6">
        <f t="shared" si="5"/>
        <v>44501459.890680969</v>
      </c>
      <c r="K37" s="6">
        <v>27388242.856092166</v>
      </c>
      <c r="L37" s="6">
        <v>14733364.114588797</v>
      </c>
      <c r="M37" s="6">
        <v>2379852.92</v>
      </c>
      <c r="N37" s="6">
        <v>1018436.1200000001</v>
      </c>
      <c r="O37" s="6">
        <f t="shared" si="6"/>
        <v>31465490.52</v>
      </c>
      <c r="P37" s="6">
        <v>10485414</v>
      </c>
      <c r="Q37" s="6">
        <v>12918630.960000001</v>
      </c>
      <c r="R37" s="6">
        <v>8061445.5599999996</v>
      </c>
      <c r="S37" s="7"/>
      <c r="T37" s="8">
        <f t="shared" si="1"/>
        <v>143002539.68068096</v>
      </c>
      <c r="U37" s="6">
        <f t="shared" si="7"/>
        <v>23657099.759999998</v>
      </c>
      <c r="V37" s="6">
        <f t="shared" si="8"/>
        <v>23657099.759999998</v>
      </c>
      <c r="W37" s="6"/>
      <c r="X37" s="8">
        <f t="shared" si="2"/>
        <v>23657099.759999998</v>
      </c>
      <c r="Y37" s="6"/>
      <c r="Z37" s="6">
        <v>23657099.759999998</v>
      </c>
      <c r="AA37" s="6"/>
      <c r="AB37" s="8">
        <f t="shared" si="9"/>
        <v>0</v>
      </c>
      <c r="AC37" s="6"/>
      <c r="AD37" s="6"/>
      <c r="AE37" s="9">
        <f t="shared" si="10"/>
        <v>166659639.44</v>
      </c>
    </row>
    <row r="38" spans="1:31" ht="37.5" x14ac:dyDescent="0.3">
      <c r="A38" s="2">
        <f t="shared" si="3"/>
        <v>30</v>
      </c>
      <c r="B38" s="11" t="s">
        <v>54</v>
      </c>
      <c r="C38" s="72">
        <v>270024</v>
      </c>
      <c r="D38" s="5">
        <v>2101011</v>
      </c>
      <c r="E38" s="5">
        <v>1</v>
      </c>
      <c r="F38" s="6">
        <f t="shared" si="4"/>
        <v>195763570.74000001</v>
      </c>
      <c r="G38" s="6">
        <v>193825317.56</v>
      </c>
      <c r="H38" s="6">
        <v>1938253.18</v>
      </c>
      <c r="I38" s="6">
        <f t="shared" si="0"/>
        <v>307954938.48517954</v>
      </c>
      <c r="J38" s="6">
        <f t="shared" si="5"/>
        <v>186456247.87517956</v>
      </c>
      <c r="K38" s="6">
        <v>164894071.57517955</v>
      </c>
      <c r="L38" s="6">
        <v>13669009.120000001</v>
      </c>
      <c r="M38" s="6">
        <v>7893167.1799999997</v>
      </c>
      <c r="N38" s="6">
        <v>4431094.78</v>
      </c>
      <c r="O38" s="6">
        <f t="shared" si="6"/>
        <v>117067595.83000001</v>
      </c>
      <c r="P38" s="6">
        <f>3217725.50000001+133768.75</f>
        <v>3351494.2500000098</v>
      </c>
      <c r="Q38" s="6">
        <v>53890194.18</v>
      </c>
      <c r="R38" s="6">
        <v>59825907.399999999</v>
      </c>
      <c r="S38" s="7"/>
      <c r="T38" s="8">
        <f t="shared" si="1"/>
        <v>503718509.22517955</v>
      </c>
      <c r="U38" s="6">
        <f t="shared" si="7"/>
        <v>89430104.747087985</v>
      </c>
      <c r="V38" s="6">
        <f t="shared" si="8"/>
        <v>89430104.747087985</v>
      </c>
      <c r="W38" s="6"/>
      <c r="X38" s="8">
        <f t="shared" si="2"/>
        <v>89430104.747087985</v>
      </c>
      <c r="Y38" s="6"/>
      <c r="Z38" s="6">
        <v>89430104.747087985</v>
      </c>
      <c r="AA38" s="6"/>
      <c r="AB38" s="8">
        <f t="shared" si="9"/>
        <v>0</v>
      </c>
      <c r="AC38" s="6"/>
      <c r="AD38" s="6"/>
      <c r="AE38" s="9">
        <f t="shared" si="10"/>
        <v>593148613.97000003</v>
      </c>
    </row>
    <row r="39" spans="1:31" ht="37.5" x14ac:dyDescent="0.3">
      <c r="A39" s="2">
        <f t="shared" si="3"/>
        <v>31</v>
      </c>
      <c r="B39" s="11" t="s">
        <v>55</v>
      </c>
      <c r="C39" s="72">
        <v>270025</v>
      </c>
      <c r="D39" s="5">
        <v>2101015</v>
      </c>
      <c r="E39" s="5">
        <v>1</v>
      </c>
      <c r="F39" s="6">
        <f t="shared" si="4"/>
        <v>54207846.000000007</v>
      </c>
      <c r="G39" s="6">
        <v>53671134.650000006</v>
      </c>
      <c r="H39" s="6">
        <v>536711.35</v>
      </c>
      <c r="I39" s="6">
        <f t="shared" si="0"/>
        <v>88927229.151246071</v>
      </c>
      <c r="J39" s="6">
        <f t="shared" si="5"/>
        <v>49803540.421246082</v>
      </c>
      <c r="K39" s="6">
        <v>31809947.38725888</v>
      </c>
      <c r="L39" s="6">
        <v>16439406.863987198</v>
      </c>
      <c r="M39" s="6">
        <v>1554186.17</v>
      </c>
      <c r="N39" s="6">
        <v>766522</v>
      </c>
      <c r="O39" s="6">
        <f t="shared" si="6"/>
        <v>38357166.729999997</v>
      </c>
      <c r="P39" s="6">
        <v>14551386.399999995</v>
      </c>
      <c r="Q39" s="6">
        <v>13154868.450000001</v>
      </c>
      <c r="R39" s="6">
        <v>10650911.880000001</v>
      </c>
      <c r="S39" s="7"/>
      <c r="T39" s="8">
        <f t="shared" si="1"/>
        <v>143135075.15124607</v>
      </c>
      <c r="U39" s="6">
        <f t="shared" si="7"/>
        <v>14171366.16</v>
      </c>
      <c r="V39" s="6">
        <f t="shared" si="8"/>
        <v>14171366.16</v>
      </c>
      <c r="W39" s="6"/>
      <c r="X39" s="8">
        <f t="shared" si="2"/>
        <v>14171366.16</v>
      </c>
      <c r="Y39" s="6"/>
      <c r="Z39" s="6">
        <v>14171366.16</v>
      </c>
      <c r="AA39" s="6"/>
      <c r="AB39" s="8">
        <f t="shared" si="9"/>
        <v>0</v>
      </c>
      <c r="AC39" s="6"/>
      <c r="AD39" s="6"/>
      <c r="AE39" s="9">
        <f t="shared" si="10"/>
        <v>157306441.31</v>
      </c>
    </row>
    <row r="40" spans="1:31" ht="37.5" x14ac:dyDescent="0.3">
      <c r="A40" s="2">
        <f t="shared" si="3"/>
        <v>32</v>
      </c>
      <c r="B40" s="3" t="s">
        <v>56</v>
      </c>
      <c r="C40" s="72">
        <v>270026</v>
      </c>
      <c r="D40" s="5">
        <v>2101016</v>
      </c>
      <c r="E40" s="5">
        <v>1</v>
      </c>
      <c r="F40" s="6">
        <f t="shared" si="4"/>
        <v>39819134.849999994</v>
      </c>
      <c r="G40" s="6">
        <v>39424885.989999995</v>
      </c>
      <c r="H40" s="6">
        <v>394248.86</v>
      </c>
      <c r="I40" s="6">
        <f t="shared" si="0"/>
        <v>136525463.66030979</v>
      </c>
      <c r="J40" s="6">
        <f t="shared" si="5"/>
        <v>89589086.160309777</v>
      </c>
      <c r="K40" s="6">
        <v>77175118.640309781</v>
      </c>
      <c r="L40" s="6">
        <v>6397270.8800000008</v>
      </c>
      <c r="M40" s="6">
        <v>6016696.6399999997</v>
      </c>
      <c r="N40" s="6">
        <v>2257443.5</v>
      </c>
      <c r="O40" s="6">
        <f t="shared" si="6"/>
        <v>44678934</v>
      </c>
      <c r="P40" s="6">
        <v>19014</v>
      </c>
      <c r="Q40" s="6">
        <v>14023230</v>
      </c>
      <c r="R40" s="6">
        <v>30636690</v>
      </c>
      <c r="S40" s="7"/>
      <c r="T40" s="8">
        <f t="shared" si="1"/>
        <v>176344598.51030979</v>
      </c>
      <c r="U40" s="6">
        <f t="shared" si="7"/>
        <v>37114931.700000003</v>
      </c>
      <c r="V40" s="6">
        <f t="shared" si="8"/>
        <v>37114931.700000003</v>
      </c>
      <c r="W40" s="6"/>
      <c r="X40" s="8">
        <f t="shared" si="2"/>
        <v>37114931.700000003</v>
      </c>
      <c r="Y40" s="6"/>
      <c r="Z40" s="6">
        <v>37114931.700000003</v>
      </c>
      <c r="AA40" s="6"/>
      <c r="AB40" s="8">
        <f t="shared" si="9"/>
        <v>0</v>
      </c>
      <c r="AC40" s="6"/>
      <c r="AD40" s="6"/>
      <c r="AE40" s="9">
        <f t="shared" si="10"/>
        <v>213459530.21000001</v>
      </c>
    </row>
    <row r="41" spans="1:31" ht="37.5" x14ac:dyDescent="0.3">
      <c r="A41" s="2">
        <f t="shared" si="3"/>
        <v>33</v>
      </c>
      <c r="B41" s="11" t="s">
        <v>57</v>
      </c>
      <c r="C41" s="72">
        <v>270027</v>
      </c>
      <c r="D41" s="5">
        <v>2107018</v>
      </c>
      <c r="E41" s="5"/>
      <c r="F41" s="6">
        <f t="shared" si="4"/>
        <v>0</v>
      </c>
      <c r="G41" s="6"/>
      <c r="H41" s="6"/>
      <c r="I41" s="6">
        <f t="shared" si="0"/>
        <v>104687923.19999999</v>
      </c>
      <c r="J41" s="6">
        <f t="shared" si="5"/>
        <v>0</v>
      </c>
      <c r="K41" s="6"/>
      <c r="L41" s="6"/>
      <c r="M41" s="6"/>
      <c r="N41" s="6"/>
      <c r="O41" s="6">
        <f t="shared" si="6"/>
        <v>104687923.19999999</v>
      </c>
      <c r="P41" s="6">
        <v>104687923.19999999</v>
      </c>
      <c r="Q41" s="6">
        <v>0</v>
      </c>
      <c r="R41" s="6"/>
      <c r="S41" s="7"/>
      <c r="T41" s="8">
        <f t="shared" ref="T41:T72" si="11">F41+I41+S41</f>
        <v>104687923.19999999</v>
      </c>
      <c r="U41" s="6">
        <f t="shared" si="7"/>
        <v>0</v>
      </c>
      <c r="V41" s="6">
        <f t="shared" si="8"/>
        <v>0</v>
      </c>
      <c r="W41" s="6"/>
      <c r="X41" s="8">
        <f t="shared" si="2"/>
        <v>0</v>
      </c>
      <c r="Y41" s="6"/>
      <c r="Z41" s="6"/>
      <c r="AA41" s="6"/>
      <c r="AB41" s="8">
        <f t="shared" si="9"/>
        <v>0</v>
      </c>
      <c r="AC41" s="6"/>
      <c r="AD41" s="6"/>
      <c r="AE41" s="9">
        <f t="shared" si="10"/>
        <v>104687923.2</v>
      </c>
    </row>
    <row r="42" spans="1:31" ht="37.5" x14ac:dyDescent="0.3">
      <c r="A42" s="2">
        <f t="shared" si="3"/>
        <v>34</v>
      </c>
      <c r="B42" s="11" t="s">
        <v>58</v>
      </c>
      <c r="C42" s="72">
        <v>270028</v>
      </c>
      <c r="D42" s="5">
        <v>2107019</v>
      </c>
      <c r="E42" s="5"/>
      <c r="F42" s="6">
        <f t="shared" si="4"/>
        <v>0</v>
      </c>
      <c r="G42" s="6"/>
      <c r="H42" s="6"/>
      <c r="I42" s="6">
        <f t="shared" si="0"/>
        <v>80762729.599999994</v>
      </c>
      <c r="J42" s="6">
        <f t="shared" si="5"/>
        <v>0</v>
      </c>
      <c r="K42" s="6"/>
      <c r="L42" s="6"/>
      <c r="M42" s="6"/>
      <c r="N42" s="6"/>
      <c r="O42" s="6">
        <f t="shared" si="6"/>
        <v>80762729.599999994</v>
      </c>
      <c r="P42" s="6">
        <v>80762729.599999994</v>
      </c>
      <c r="Q42" s="6">
        <v>0</v>
      </c>
      <c r="R42" s="6"/>
      <c r="S42" s="7"/>
      <c r="T42" s="8">
        <f t="shared" si="11"/>
        <v>80762729.599999994</v>
      </c>
      <c r="U42" s="6">
        <f t="shared" si="7"/>
        <v>0</v>
      </c>
      <c r="V42" s="6">
        <f t="shared" si="8"/>
        <v>0</v>
      </c>
      <c r="W42" s="6"/>
      <c r="X42" s="8">
        <f t="shared" si="2"/>
        <v>0</v>
      </c>
      <c r="Y42" s="6"/>
      <c r="Z42" s="6"/>
      <c r="AA42" s="6"/>
      <c r="AB42" s="8">
        <f t="shared" si="9"/>
        <v>0</v>
      </c>
      <c r="AC42" s="6"/>
      <c r="AD42" s="6"/>
      <c r="AE42" s="9">
        <f t="shared" si="10"/>
        <v>80762729.599999994</v>
      </c>
    </row>
    <row r="43" spans="1:31" ht="56.25" x14ac:dyDescent="0.3">
      <c r="A43" s="2">
        <f t="shared" si="3"/>
        <v>35</v>
      </c>
      <c r="B43" s="3" t="s">
        <v>59</v>
      </c>
      <c r="C43" s="72">
        <v>270030</v>
      </c>
      <c r="D43" s="5">
        <v>2107802</v>
      </c>
      <c r="E43" s="5"/>
      <c r="F43" s="6">
        <f t="shared" si="4"/>
        <v>0</v>
      </c>
      <c r="G43" s="6"/>
      <c r="H43" s="6"/>
      <c r="I43" s="6">
        <f t="shared" si="0"/>
        <v>82066045.599999994</v>
      </c>
      <c r="J43" s="6">
        <f t="shared" si="5"/>
        <v>0</v>
      </c>
      <c r="K43" s="6"/>
      <c r="L43" s="6"/>
      <c r="M43" s="6"/>
      <c r="N43" s="6"/>
      <c r="O43" s="6">
        <f t="shared" si="6"/>
        <v>82066045.599999994</v>
      </c>
      <c r="P43" s="6">
        <v>82066045.599999994</v>
      </c>
      <c r="Q43" s="6">
        <v>0</v>
      </c>
      <c r="R43" s="6"/>
      <c r="S43" s="7"/>
      <c r="T43" s="8">
        <f t="shared" si="11"/>
        <v>82066045.599999994</v>
      </c>
      <c r="U43" s="6">
        <f t="shared" si="7"/>
        <v>0</v>
      </c>
      <c r="V43" s="6">
        <f t="shared" si="8"/>
        <v>0</v>
      </c>
      <c r="W43" s="6"/>
      <c r="X43" s="8">
        <f t="shared" si="2"/>
        <v>0</v>
      </c>
      <c r="Y43" s="6"/>
      <c r="Z43" s="6"/>
      <c r="AA43" s="6"/>
      <c r="AB43" s="8">
        <f t="shared" si="9"/>
        <v>0</v>
      </c>
      <c r="AC43" s="6"/>
      <c r="AD43" s="6"/>
      <c r="AE43" s="9">
        <f t="shared" si="10"/>
        <v>82066045.599999994</v>
      </c>
    </row>
    <row r="44" spans="1:31" ht="37.5" x14ac:dyDescent="0.3">
      <c r="A44" s="2">
        <f t="shared" si="3"/>
        <v>36</v>
      </c>
      <c r="B44" s="3" t="s">
        <v>60</v>
      </c>
      <c r="C44" s="72">
        <v>270035</v>
      </c>
      <c r="D44" s="5">
        <v>2201001</v>
      </c>
      <c r="E44" s="5">
        <v>1</v>
      </c>
      <c r="F44" s="6">
        <f t="shared" si="4"/>
        <v>114067105.19999999</v>
      </c>
      <c r="G44" s="6">
        <v>112937727.91999999</v>
      </c>
      <c r="H44" s="6">
        <v>1129377.28</v>
      </c>
      <c r="I44" s="6">
        <f t="shared" si="0"/>
        <v>75940800.007043183</v>
      </c>
      <c r="J44" s="6">
        <f t="shared" si="5"/>
        <v>61108219.407043189</v>
      </c>
      <c r="K44" s="6">
        <v>1275307.8770432002</v>
      </c>
      <c r="L44" s="6">
        <v>59832911.529999986</v>
      </c>
      <c r="M44" s="6"/>
      <c r="N44" s="6">
        <v>960370</v>
      </c>
      <c r="O44" s="6">
        <f t="shared" si="6"/>
        <v>13872210.6</v>
      </c>
      <c r="P44" s="6">
        <v>0</v>
      </c>
      <c r="Q44" s="6">
        <v>13872210.6</v>
      </c>
      <c r="R44" s="6"/>
      <c r="S44" s="7"/>
      <c r="T44" s="8">
        <f t="shared" si="11"/>
        <v>190007905.20704317</v>
      </c>
      <c r="U44" s="6">
        <f t="shared" si="7"/>
        <v>15293325.6</v>
      </c>
      <c r="V44" s="6">
        <f t="shared" si="8"/>
        <v>15293325.6</v>
      </c>
      <c r="W44" s="6"/>
      <c r="X44" s="8">
        <f t="shared" si="2"/>
        <v>15293325.6</v>
      </c>
      <c r="Y44" s="6"/>
      <c r="Z44" s="6">
        <v>15293325.6</v>
      </c>
      <c r="AA44" s="6"/>
      <c r="AB44" s="8">
        <f t="shared" si="9"/>
        <v>0</v>
      </c>
      <c r="AC44" s="6"/>
      <c r="AD44" s="6"/>
      <c r="AE44" s="9">
        <f t="shared" si="10"/>
        <v>205301230.81</v>
      </c>
    </row>
    <row r="45" spans="1:31" ht="37.5" x14ac:dyDescent="0.3">
      <c r="A45" s="2">
        <f t="shared" si="3"/>
        <v>37</v>
      </c>
      <c r="B45" s="3" t="s">
        <v>61</v>
      </c>
      <c r="C45" s="72">
        <v>270036</v>
      </c>
      <c r="D45" s="5">
        <v>2201003</v>
      </c>
      <c r="E45" s="5">
        <v>1</v>
      </c>
      <c r="F45" s="6">
        <f t="shared" si="4"/>
        <v>64322182.490000002</v>
      </c>
      <c r="G45" s="6">
        <v>63685329.200000003</v>
      </c>
      <c r="H45" s="6">
        <v>636853.29</v>
      </c>
      <c r="I45" s="6">
        <f t="shared" si="0"/>
        <v>83798433.372235999</v>
      </c>
      <c r="J45" s="6">
        <f t="shared" si="5"/>
        <v>54388293.272235997</v>
      </c>
      <c r="K45" s="6">
        <v>2137589.9075440001</v>
      </c>
      <c r="L45" s="6">
        <v>52250703.364691995</v>
      </c>
      <c r="M45" s="6"/>
      <c r="N45" s="6">
        <v>3121977.4</v>
      </c>
      <c r="O45" s="6">
        <f t="shared" si="6"/>
        <v>26288162.699999999</v>
      </c>
      <c r="P45" s="6">
        <v>0</v>
      </c>
      <c r="Q45" s="6">
        <v>26288162.699999999</v>
      </c>
      <c r="R45" s="6"/>
      <c r="S45" s="7"/>
      <c r="T45" s="8">
        <f t="shared" si="11"/>
        <v>148120615.86223599</v>
      </c>
      <c r="U45" s="6">
        <f t="shared" si="7"/>
        <v>35927882.921159998</v>
      </c>
      <c r="V45" s="6">
        <f t="shared" si="8"/>
        <v>35927882.921159998</v>
      </c>
      <c r="W45" s="6"/>
      <c r="X45" s="8">
        <f t="shared" si="2"/>
        <v>35927882.921159998</v>
      </c>
      <c r="Y45" s="6"/>
      <c r="Z45" s="6">
        <v>35927882.921159998</v>
      </c>
      <c r="AA45" s="6"/>
      <c r="AB45" s="8">
        <f t="shared" si="9"/>
        <v>0</v>
      </c>
      <c r="AC45" s="6"/>
      <c r="AD45" s="6"/>
      <c r="AE45" s="9">
        <f t="shared" si="10"/>
        <v>184048498.78</v>
      </c>
    </row>
    <row r="46" spans="1:31" ht="37.5" x14ac:dyDescent="0.3">
      <c r="A46" s="2">
        <f t="shared" si="3"/>
        <v>38</v>
      </c>
      <c r="B46" s="3" t="s">
        <v>62</v>
      </c>
      <c r="C46" s="72">
        <v>270037</v>
      </c>
      <c r="D46" s="5">
        <v>2201017</v>
      </c>
      <c r="E46" s="5">
        <v>1</v>
      </c>
      <c r="F46" s="6">
        <f>G46+H46</f>
        <v>72904688.340000004</v>
      </c>
      <c r="G46" s="6">
        <v>72182859.74000001</v>
      </c>
      <c r="H46" s="6">
        <v>721828.6</v>
      </c>
      <c r="I46" s="6">
        <f t="shared" si="0"/>
        <v>83586701.442284793</v>
      </c>
      <c r="J46" s="6">
        <f t="shared" si="5"/>
        <v>56377011.392284788</v>
      </c>
      <c r="K46" s="6">
        <v>826051.69308480003</v>
      </c>
      <c r="L46" s="6">
        <v>55550959.699199989</v>
      </c>
      <c r="M46" s="6"/>
      <c r="N46" s="6">
        <v>4540323</v>
      </c>
      <c r="O46" s="6">
        <f t="shared" si="6"/>
        <v>22669367.050000001</v>
      </c>
      <c r="P46" s="6">
        <v>5410007.0500000007</v>
      </c>
      <c r="Q46" s="6">
        <v>17259360</v>
      </c>
      <c r="R46" s="6"/>
      <c r="S46" s="7"/>
      <c r="T46" s="8">
        <f t="shared" si="11"/>
        <v>156491389.7822848</v>
      </c>
      <c r="U46" s="6">
        <f t="shared" si="7"/>
        <v>15623685</v>
      </c>
      <c r="V46" s="6">
        <f t="shared" si="8"/>
        <v>15623685</v>
      </c>
      <c r="W46" s="6"/>
      <c r="X46" s="8">
        <f t="shared" si="2"/>
        <v>15623685</v>
      </c>
      <c r="Y46" s="6"/>
      <c r="Z46" s="6">
        <v>15623685</v>
      </c>
      <c r="AA46" s="6"/>
      <c r="AB46" s="8">
        <f t="shared" si="9"/>
        <v>0</v>
      </c>
      <c r="AC46" s="6"/>
      <c r="AD46" s="6"/>
      <c r="AE46" s="9">
        <f t="shared" si="10"/>
        <v>172115074.78</v>
      </c>
    </row>
    <row r="47" spans="1:31" ht="37.5" x14ac:dyDescent="0.3">
      <c r="A47" s="2">
        <f t="shared" si="3"/>
        <v>39</v>
      </c>
      <c r="B47" s="3" t="s">
        <v>63</v>
      </c>
      <c r="C47" s="72">
        <v>270039</v>
      </c>
      <c r="D47" s="5">
        <v>2207022</v>
      </c>
      <c r="E47" s="5"/>
      <c r="F47" s="6">
        <f t="shared" si="4"/>
        <v>0</v>
      </c>
      <c r="G47" s="6"/>
      <c r="H47" s="6"/>
      <c r="I47" s="6">
        <f t="shared" si="0"/>
        <v>78106506.799999997</v>
      </c>
      <c r="J47" s="6">
        <f t="shared" si="5"/>
        <v>0</v>
      </c>
      <c r="K47" s="6"/>
      <c r="L47" s="6"/>
      <c r="M47" s="6"/>
      <c r="N47" s="6"/>
      <c r="O47" s="6">
        <f t="shared" si="6"/>
        <v>78106506.799999997</v>
      </c>
      <c r="P47" s="6">
        <v>78106506.799999997</v>
      </c>
      <c r="Q47" s="6">
        <v>0</v>
      </c>
      <c r="R47" s="6"/>
      <c r="S47" s="7"/>
      <c r="T47" s="8">
        <f t="shared" si="11"/>
        <v>78106506.799999997</v>
      </c>
      <c r="U47" s="6">
        <f t="shared" si="7"/>
        <v>0</v>
      </c>
      <c r="V47" s="6">
        <f t="shared" si="8"/>
        <v>0</v>
      </c>
      <c r="W47" s="6"/>
      <c r="X47" s="8">
        <f t="shared" si="2"/>
        <v>0</v>
      </c>
      <c r="Y47" s="6"/>
      <c r="Z47" s="6"/>
      <c r="AA47" s="6"/>
      <c r="AB47" s="8">
        <f t="shared" si="9"/>
        <v>0</v>
      </c>
      <c r="AC47" s="6"/>
      <c r="AD47" s="6"/>
      <c r="AE47" s="9">
        <f t="shared" si="10"/>
        <v>78106506.799999997</v>
      </c>
    </row>
    <row r="48" spans="1:31" ht="37.5" x14ac:dyDescent="0.3">
      <c r="A48" s="2">
        <f t="shared" si="3"/>
        <v>40</v>
      </c>
      <c r="B48" s="3" t="s">
        <v>64</v>
      </c>
      <c r="C48" s="72">
        <v>270038</v>
      </c>
      <c r="D48" s="5">
        <v>2201024</v>
      </c>
      <c r="E48" s="5">
        <v>1</v>
      </c>
      <c r="F48" s="6">
        <f t="shared" si="4"/>
        <v>67409586.519999996</v>
      </c>
      <c r="G48" s="6">
        <v>66742164.869999997</v>
      </c>
      <c r="H48" s="6">
        <v>667421.65</v>
      </c>
      <c r="I48" s="6">
        <f t="shared" si="0"/>
        <v>69897361.854103997</v>
      </c>
      <c r="J48" s="6">
        <f t="shared" si="5"/>
        <v>58085062.384103991</v>
      </c>
      <c r="K48" s="6">
        <v>688376.41090400005</v>
      </c>
      <c r="L48" s="6">
        <v>57396685.973199993</v>
      </c>
      <c r="M48" s="6"/>
      <c r="N48" s="6">
        <v>855842</v>
      </c>
      <c r="O48" s="6">
        <f t="shared" si="6"/>
        <v>10956457.470000001</v>
      </c>
      <c r="P48" s="6">
        <v>0</v>
      </c>
      <c r="Q48" s="6">
        <v>10956457.470000001</v>
      </c>
      <c r="R48" s="6"/>
      <c r="S48" s="7"/>
      <c r="T48" s="8">
        <f t="shared" si="11"/>
        <v>137306948.37410399</v>
      </c>
      <c r="U48" s="6">
        <f t="shared" si="7"/>
        <v>14723508.239999998</v>
      </c>
      <c r="V48" s="6">
        <f t="shared" si="8"/>
        <v>14723508.239999998</v>
      </c>
      <c r="W48" s="6"/>
      <c r="X48" s="8">
        <f t="shared" si="2"/>
        <v>14723508.239999998</v>
      </c>
      <c r="Y48" s="6"/>
      <c r="Z48" s="6">
        <v>14723508.239999998</v>
      </c>
      <c r="AA48" s="6"/>
      <c r="AB48" s="8">
        <f t="shared" si="9"/>
        <v>0</v>
      </c>
      <c r="AC48" s="6"/>
      <c r="AD48" s="6"/>
      <c r="AE48" s="9">
        <f t="shared" si="10"/>
        <v>152030456.61000001</v>
      </c>
    </row>
    <row r="49" spans="1:31" ht="37.5" x14ac:dyDescent="0.3">
      <c r="A49" s="2">
        <f t="shared" si="3"/>
        <v>41</v>
      </c>
      <c r="B49" s="3" t="s">
        <v>65</v>
      </c>
      <c r="C49" s="72">
        <v>270042</v>
      </c>
      <c r="D49" s="5">
        <v>4346001</v>
      </c>
      <c r="E49" s="5">
        <v>1</v>
      </c>
      <c r="F49" s="6">
        <f t="shared" si="4"/>
        <v>11288545.959999999</v>
      </c>
      <c r="G49" s="6">
        <v>11176778.18</v>
      </c>
      <c r="H49" s="6">
        <v>111767.78</v>
      </c>
      <c r="I49" s="6">
        <f t="shared" si="0"/>
        <v>116089228.2464188</v>
      </c>
      <c r="J49" s="6">
        <f t="shared" si="5"/>
        <v>63848705.208181761</v>
      </c>
      <c r="K49" s="6">
        <v>47092868.773381762</v>
      </c>
      <c r="L49" s="6">
        <v>14607269.534799999</v>
      </c>
      <c r="M49" s="6">
        <v>2148566.9</v>
      </c>
      <c r="N49" s="6">
        <v>8233187.7882370502</v>
      </c>
      <c r="O49" s="6">
        <f t="shared" si="6"/>
        <v>44007335.25</v>
      </c>
      <c r="P49" s="6">
        <f>15028200+96062.05</f>
        <v>15124262.050000001</v>
      </c>
      <c r="Q49" s="6">
        <v>19416780</v>
      </c>
      <c r="R49" s="6">
        <v>9466293.1999999993</v>
      </c>
      <c r="S49" s="7"/>
      <c r="T49" s="8">
        <f t="shared" si="11"/>
        <v>127377774.2064188</v>
      </c>
      <c r="U49" s="6">
        <f t="shared" si="7"/>
        <v>358510578.23358804</v>
      </c>
      <c r="V49" s="6">
        <f t="shared" si="8"/>
        <v>255841302.25358802</v>
      </c>
      <c r="W49" s="6">
        <v>228812827.31782001</v>
      </c>
      <c r="X49" s="8">
        <f t="shared" si="2"/>
        <v>27028474.935767993</v>
      </c>
      <c r="Y49" s="6">
        <v>6296818.5</v>
      </c>
      <c r="Z49" s="6">
        <v>20731656.435767993</v>
      </c>
      <c r="AA49" s="6">
        <v>102669275.98</v>
      </c>
      <c r="AB49" s="8">
        <f t="shared" si="9"/>
        <v>331482103.29782003</v>
      </c>
      <c r="AC49" s="6"/>
      <c r="AD49" s="6">
        <v>37577235</v>
      </c>
      <c r="AE49" s="9">
        <f t="shared" si="10"/>
        <v>523465587.44</v>
      </c>
    </row>
    <row r="50" spans="1:31" ht="37.5" x14ac:dyDescent="0.3">
      <c r="A50" s="2">
        <f t="shared" si="3"/>
        <v>42</v>
      </c>
      <c r="B50" s="3" t="s">
        <v>66</v>
      </c>
      <c r="C50" s="72">
        <v>270043</v>
      </c>
      <c r="D50" s="5">
        <v>6341001</v>
      </c>
      <c r="E50" s="5">
        <v>1</v>
      </c>
      <c r="F50" s="6">
        <f t="shared" si="4"/>
        <v>926164.09</v>
      </c>
      <c r="G50" s="6">
        <v>916994.15</v>
      </c>
      <c r="H50" s="6">
        <v>9169.94</v>
      </c>
      <c r="I50" s="6">
        <f t="shared" si="0"/>
        <v>8914150.1885337606</v>
      </c>
      <c r="J50" s="6">
        <f t="shared" si="5"/>
        <v>4707776.5085337609</v>
      </c>
      <c r="K50" s="6">
        <v>3859728.4819497606</v>
      </c>
      <c r="L50" s="6">
        <v>528881.93658400001</v>
      </c>
      <c r="M50" s="6">
        <v>319166.09000000003</v>
      </c>
      <c r="N50" s="6">
        <v>630108</v>
      </c>
      <c r="O50" s="6">
        <f t="shared" si="6"/>
        <v>3576265.6799999997</v>
      </c>
      <c r="P50" s="6">
        <v>1421087.9999999998</v>
      </c>
      <c r="Q50" s="6">
        <v>215742</v>
      </c>
      <c r="R50" s="6">
        <v>1939435.68</v>
      </c>
      <c r="S50" s="7"/>
      <c r="T50" s="8">
        <f t="shared" si="11"/>
        <v>9840314.2785337605</v>
      </c>
      <c r="U50" s="6">
        <f t="shared" si="7"/>
        <v>5201582.4000000004</v>
      </c>
      <c r="V50" s="6">
        <f t="shared" si="8"/>
        <v>5201582.4000000004</v>
      </c>
      <c r="W50" s="6"/>
      <c r="X50" s="8">
        <f t="shared" si="2"/>
        <v>5201582.4000000004</v>
      </c>
      <c r="Y50" s="6"/>
      <c r="Z50" s="6">
        <v>5201582.4000000004</v>
      </c>
      <c r="AA50" s="6"/>
      <c r="AB50" s="8">
        <f t="shared" si="9"/>
        <v>0</v>
      </c>
      <c r="AC50" s="6"/>
      <c r="AD50" s="6"/>
      <c r="AE50" s="9">
        <f t="shared" si="10"/>
        <v>15041896.68</v>
      </c>
    </row>
    <row r="51" spans="1:31" ht="37.5" x14ac:dyDescent="0.3">
      <c r="A51" s="2">
        <f t="shared" si="3"/>
        <v>43</v>
      </c>
      <c r="B51" s="3" t="s">
        <v>67</v>
      </c>
      <c r="C51" s="72">
        <v>270123</v>
      </c>
      <c r="D51" s="5">
        <v>8156001</v>
      </c>
      <c r="E51" s="5">
        <v>1</v>
      </c>
      <c r="F51" s="6">
        <f t="shared" si="4"/>
        <v>2660992.62</v>
      </c>
      <c r="G51" s="6">
        <v>2634646.16</v>
      </c>
      <c r="H51" s="6">
        <v>26346.46</v>
      </c>
      <c r="I51" s="6">
        <f t="shared" si="0"/>
        <v>22762989.909499519</v>
      </c>
      <c r="J51" s="6">
        <f t="shared" si="5"/>
        <v>14586940.479499521</v>
      </c>
      <c r="K51" s="6">
        <v>12633955.999499522</v>
      </c>
      <c r="L51" s="6">
        <v>1047671.04</v>
      </c>
      <c r="M51" s="6">
        <v>905313.44</v>
      </c>
      <c r="N51" s="6">
        <v>472581</v>
      </c>
      <c r="O51" s="6">
        <f t="shared" si="6"/>
        <v>7703468.4299999997</v>
      </c>
      <c r="P51" s="6">
        <v>2163796.2999999998</v>
      </c>
      <c r="Q51" s="6">
        <v>719499.57000000007</v>
      </c>
      <c r="R51" s="6">
        <v>4820172.5599999996</v>
      </c>
      <c r="S51" s="7"/>
      <c r="T51" s="8">
        <f t="shared" si="11"/>
        <v>25423982.52949952</v>
      </c>
      <c r="U51" s="6">
        <f t="shared" si="7"/>
        <v>0</v>
      </c>
      <c r="V51" s="6">
        <f t="shared" si="8"/>
        <v>0</v>
      </c>
      <c r="W51" s="6"/>
      <c r="X51" s="8">
        <f t="shared" si="2"/>
        <v>0</v>
      </c>
      <c r="Y51" s="6"/>
      <c r="Z51" s="6"/>
      <c r="AA51" s="6"/>
      <c r="AB51" s="8">
        <f t="shared" si="9"/>
        <v>0</v>
      </c>
      <c r="AC51" s="6"/>
      <c r="AD51" s="6"/>
      <c r="AE51" s="9">
        <f t="shared" si="10"/>
        <v>25423982.530000001</v>
      </c>
    </row>
    <row r="52" spans="1:31" ht="37.5" x14ac:dyDescent="0.3">
      <c r="A52" s="2">
        <f t="shared" si="3"/>
        <v>44</v>
      </c>
      <c r="B52" s="3" t="s">
        <v>68</v>
      </c>
      <c r="C52" s="72">
        <v>270111</v>
      </c>
      <c r="D52" s="5">
        <v>2310001</v>
      </c>
      <c r="E52" s="5"/>
      <c r="F52" s="6">
        <f t="shared" si="4"/>
        <v>0</v>
      </c>
      <c r="G52" s="6"/>
      <c r="H52" s="6"/>
      <c r="I52" s="6">
        <f t="shared" si="0"/>
        <v>0</v>
      </c>
      <c r="J52" s="6">
        <f t="shared" si="5"/>
        <v>0</v>
      </c>
      <c r="K52" s="6"/>
      <c r="L52" s="6"/>
      <c r="M52" s="6"/>
      <c r="N52" s="6"/>
      <c r="O52" s="6">
        <f t="shared" si="6"/>
        <v>0</v>
      </c>
      <c r="P52" s="6"/>
      <c r="Q52" s="6"/>
      <c r="R52" s="6"/>
      <c r="S52" s="7"/>
      <c r="T52" s="8">
        <f t="shared" si="11"/>
        <v>0</v>
      </c>
      <c r="U52" s="6">
        <f t="shared" si="7"/>
        <v>0</v>
      </c>
      <c r="V52" s="6">
        <f t="shared" si="8"/>
        <v>0</v>
      </c>
      <c r="W52" s="6"/>
      <c r="X52" s="8">
        <f t="shared" si="2"/>
        <v>0</v>
      </c>
      <c r="Y52" s="6"/>
      <c r="Z52" s="6"/>
      <c r="AA52" s="6"/>
      <c r="AB52" s="8">
        <f t="shared" si="9"/>
        <v>0</v>
      </c>
      <c r="AC52" s="6">
        <v>931675276.10000002</v>
      </c>
      <c r="AD52" s="6"/>
      <c r="AE52" s="9">
        <f t="shared" si="10"/>
        <v>931675276.10000002</v>
      </c>
    </row>
    <row r="53" spans="1:31" x14ac:dyDescent="0.3">
      <c r="A53" s="2">
        <f t="shared" si="3"/>
        <v>45</v>
      </c>
      <c r="B53" s="3" t="s">
        <v>79</v>
      </c>
      <c r="C53" s="72">
        <v>270204</v>
      </c>
      <c r="D53" s="5">
        <v>2138204</v>
      </c>
      <c r="E53" s="5"/>
      <c r="F53" s="6">
        <f>G53+H53</f>
        <v>0</v>
      </c>
      <c r="G53" s="6"/>
      <c r="H53" s="6"/>
      <c r="I53" s="6">
        <f>N53+O53+J53</f>
        <v>0</v>
      </c>
      <c r="J53" s="6">
        <f>K53+L53+M53</f>
        <v>0</v>
      </c>
      <c r="K53" s="6"/>
      <c r="L53" s="6"/>
      <c r="M53" s="6"/>
      <c r="N53" s="6"/>
      <c r="O53" s="6">
        <f>P53+Q53+R53</f>
        <v>0</v>
      </c>
      <c r="P53" s="6"/>
      <c r="Q53" s="6"/>
      <c r="R53" s="6"/>
      <c r="S53" s="7"/>
      <c r="T53" s="8">
        <f t="shared" si="11"/>
        <v>0</v>
      </c>
      <c r="U53" s="6">
        <f>V53+AA53</f>
        <v>639676.79999999993</v>
      </c>
      <c r="V53" s="6">
        <f>W53+X53</f>
        <v>639676.79999999993</v>
      </c>
      <c r="W53" s="6"/>
      <c r="X53" s="8">
        <f>Y53+Z53</f>
        <v>639676.79999999993</v>
      </c>
      <c r="Y53" s="6"/>
      <c r="Z53" s="6">
        <v>639676.79999999993</v>
      </c>
      <c r="AA53" s="6"/>
      <c r="AB53" s="8">
        <f>W53+AA53</f>
        <v>0</v>
      </c>
      <c r="AC53" s="6"/>
      <c r="AD53" s="6"/>
      <c r="AE53" s="9">
        <f t="shared" si="10"/>
        <v>639676.80000000005</v>
      </c>
    </row>
    <row r="54" spans="1:31" x14ac:dyDescent="0.3">
      <c r="A54" s="2">
        <f t="shared" si="3"/>
        <v>46</v>
      </c>
      <c r="B54" s="3" t="s">
        <v>69</v>
      </c>
      <c r="C54" s="72">
        <v>270157</v>
      </c>
      <c r="D54" s="5">
        <v>2138157</v>
      </c>
      <c r="E54" s="5"/>
      <c r="F54" s="6">
        <f t="shared" si="4"/>
        <v>0</v>
      </c>
      <c r="G54" s="6"/>
      <c r="H54" s="6"/>
      <c r="I54" s="6">
        <f t="shared" si="0"/>
        <v>2199616.5</v>
      </c>
      <c r="J54" s="6">
        <f t="shared" si="5"/>
        <v>0</v>
      </c>
      <c r="K54" s="6"/>
      <c r="L54" s="6"/>
      <c r="M54" s="6"/>
      <c r="N54" s="6">
        <v>2199616.5</v>
      </c>
      <c r="O54" s="6">
        <f t="shared" si="6"/>
        <v>0</v>
      </c>
      <c r="P54" s="6"/>
      <c r="Q54" s="6"/>
      <c r="R54" s="6"/>
      <c r="S54" s="7"/>
      <c r="T54" s="8">
        <f t="shared" si="11"/>
        <v>2199616.5</v>
      </c>
      <c r="U54" s="6">
        <f t="shared" si="7"/>
        <v>0</v>
      </c>
      <c r="V54" s="6">
        <f t="shared" si="8"/>
        <v>0</v>
      </c>
      <c r="W54" s="6"/>
      <c r="X54" s="8">
        <f t="shared" si="2"/>
        <v>0</v>
      </c>
      <c r="Y54" s="6"/>
      <c r="Z54" s="6"/>
      <c r="AA54" s="6"/>
      <c r="AB54" s="8">
        <f t="shared" si="9"/>
        <v>0</v>
      </c>
      <c r="AC54" s="6"/>
      <c r="AD54" s="6"/>
      <c r="AE54" s="9">
        <f t="shared" si="10"/>
        <v>2199616.5</v>
      </c>
    </row>
    <row r="55" spans="1:31" x14ac:dyDescent="0.3">
      <c r="A55" s="2">
        <f t="shared" si="3"/>
        <v>47</v>
      </c>
      <c r="B55" s="3" t="s">
        <v>70</v>
      </c>
      <c r="C55" s="72">
        <v>270141</v>
      </c>
      <c r="D55" s="5">
        <v>2304002</v>
      </c>
      <c r="E55" s="5"/>
      <c r="F55" s="6">
        <f t="shared" si="4"/>
        <v>0</v>
      </c>
      <c r="G55" s="6"/>
      <c r="H55" s="6"/>
      <c r="I55" s="6">
        <f t="shared" si="0"/>
        <v>834820</v>
      </c>
      <c r="J55" s="6">
        <f t="shared" si="5"/>
        <v>0</v>
      </c>
      <c r="K55" s="6"/>
      <c r="L55" s="6"/>
      <c r="M55" s="6"/>
      <c r="N55" s="6"/>
      <c r="O55" s="6">
        <f t="shared" si="6"/>
        <v>834820</v>
      </c>
      <c r="P55" s="6">
        <v>834820</v>
      </c>
      <c r="Q55" s="6"/>
      <c r="R55" s="6"/>
      <c r="S55" s="7"/>
      <c r="T55" s="8">
        <f t="shared" si="11"/>
        <v>834820</v>
      </c>
      <c r="U55" s="6">
        <f t="shared" si="7"/>
        <v>0</v>
      </c>
      <c r="V55" s="6">
        <f t="shared" si="8"/>
        <v>0</v>
      </c>
      <c r="W55" s="6"/>
      <c r="X55" s="8">
        <f t="shared" si="2"/>
        <v>0</v>
      </c>
      <c r="Y55" s="6"/>
      <c r="Z55" s="6"/>
      <c r="AA55" s="6"/>
      <c r="AB55" s="8">
        <f t="shared" si="9"/>
        <v>0</v>
      </c>
      <c r="AC55" s="6"/>
      <c r="AD55" s="6"/>
      <c r="AE55" s="9">
        <f t="shared" si="10"/>
        <v>834820</v>
      </c>
    </row>
    <row r="56" spans="1:31" x14ac:dyDescent="0.3">
      <c r="A56" s="2">
        <f t="shared" si="3"/>
        <v>48</v>
      </c>
      <c r="B56" s="3" t="s">
        <v>71</v>
      </c>
      <c r="C56" s="72">
        <v>270145</v>
      </c>
      <c r="D56" s="5">
        <v>2304005</v>
      </c>
      <c r="E56" s="5"/>
      <c r="F56" s="6">
        <f t="shared" si="4"/>
        <v>0</v>
      </c>
      <c r="G56" s="6"/>
      <c r="H56" s="6"/>
      <c r="I56" s="6">
        <f t="shared" si="0"/>
        <v>5742814</v>
      </c>
      <c r="J56" s="6">
        <f t="shared" si="5"/>
        <v>0</v>
      </c>
      <c r="K56" s="6"/>
      <c r="L56" s="6"/>
      <c r="M56" s="6"/>
      <c r="N56" s="6"/>
      <c r="O56" s="6">
        <f t="shared" si="6"/>
        <v>5742814</v>
      </c>
      <c r="P56" s="6">
        <v>5742814</v>
      </c>
      <c r="Q56" s="6"/>
      <c r="R56" s="6"/>
      <c r="S56" s="7"/>
      <c r="T56" s="8">
        <f t="shared" si="11"/>
        <v>5742814</v>
      </c>
      <c r="U56" s="6">
        <f t="shared" si="7"/>
        <v>0</v>
      </c>
      <c r="V56" s="6">
        <f t="shared" si="8"/>
        <v>0</v>
      </c>
      <c r="W56" s="6"/>
      <c r="X56" s="8">
        <f t="shared" si="2"/>
        <v>0</v>
      </c>
      <c r="Y56" s="6"/>
      <c r="Z56" s="6"/>
      <c r="AA56" s="6"/>
      <c r="AB56" s="8">
        <f t="shared" si="9"/>
        <v>0</v>
      </c>
      <c r="AC56" s="6"/>
      <c r="AD56" s="6"/>
      <c r="AE56" s="9">
        <f t="shared" si="10"/>
        <v>5742814</v>
      </c>
    </row>
    <row r="57" spans="1:31" ht="37.5" x14ac:dyDescent="0.3">
      <c r="A57" s="2">
        <f t="shared" si="3"/>
        <v>49</v>
      </c>
      <c r="B57" s="3" t="s">
        <v>72</v>
      </c>
      <c r="C57" s="72">
        <v>270108</v>
      </c>
      <c r="D57" s="5">
        <v>2107803</v>
      </c>
      <c r="E57" s="5">
        <v>1</v>
      </c>
      <c r="F57" s="6">
        <f t="shared" si="4"/>
        <v>2947807.3699999996</v>
      </c>
      <c r="G57" s="6">
        <v>2918621.1599999997</v>
      </c>
      <c r="H57" s="6">
        <v>29186.21</v>
      </c>
      <c r="I57" s="6">
        <f t="shared" si="0"/>
        <v>34631988.15566048</v>
      </c>
      <c r="J57" s="6">
        <f t="shared" si="5"/>
        <v>9608364.9556604791</v>
      </c>
      <c r="K57" s="6">
        <v>8409035.3256604802</v>
      </c>
      <c r="L57" s="6">
        <v>697039.20000000007</v>
      </c>
      <c r="M57" s="6">
        <v>502290.43</v>
      </c>
      <c r="N57" s="6">
        <v>209494.5</v>
      </c>
      <c r="O57" s="6">
        <f t="shared" si="6"/>
        <v>24814128.699999999</v>
      </c>
      <c r="P57" s="6">
        <v>23765237.079999998</v>
      </c>
      <c r="Q57" s="6">
        <v>377548.5</v>
      </c>
      <c r="R57" s="6">
        <v>671343.12</v>
      </c>
      <c r="S57" s="7"/>
      <c r="T57" s="8">
        <f t="shared" si="11"/>
        <v>37579795.525660478</v>
      </c>
      <c r="U57" s="6">
        <f t="shared" si="7"/>
        <v>4225864.8599999994</v>
      </c>
      <c r="V57" s="6">
        <f t="shared" si="8"/>
        <v>4225864.8599999994</v>
      </c>
      <c r="W57" s="6"/>
      <c r="X57" s="8">
        <f t="shared" si="2"/>
        <v>4225864.8599999994</v>
      </c>
      <c r="Y57" s="6"/>
      <c r="Z57" s="6">
        <v>4225864.8599999994</v>
      </c>
      <c r="AA57" s="6"/>
      <c r="AB57" s="8">
        <f t="shared" si="9"/>
        <v>0</v>
      </c>
      <c r="AC57" s="6"/>
      <c r="AD57" s="6"/>
      <c r="AE57" s="9">
        <f t="shared" si="10"/>
        <v>41805660.390000001</v>
      </c>
    </row>
    <row r="58" spans="1:31" ht="56.25" x14ac:dyDescent="0.3">
      <c r="A58" s="2">
        <f t="shared" si="3"/>
        <v>50</v>
      </c>
      <c r="B58" s="3" t="s">
        <v>73</v>
      </c>
      <c r="C58" s="72">
        <v>270116</v>
      </c>
      <c r="D58" s="5">
        <v>2223001</v>
      </c>
      <c r="E58" s="5"/>
      <c r="F58" s="6">
        <f t="shared" si="4"/>
        <v>0</v>
      </c>
      <c r="G58" s="6"/>
      <c r="H58" s="6"/>
      <c r="I58" s="6">
        <f t="shared" si="0"/>
        <v>11716518.399999999</v>
      </c>
      <c r="J58" s="6">
        <f t="shared" si="5"/>
        <v>0</v>
      </c>
      <c r="K58" s="6"/>
      <c r="L58" s="6"/>
      <c r="M58" s="6"/>
      <c r="N58" s="6"/>
      <c r="O58" s="6">
        <f t="shared" si="6"/>
        <v>11716518.399999999</v>
      </c>
      <c r="P58" s="6">
        <v>11716518.399999999</v>
      </c>
      <c r="Q58" s="6"/>
      <c r="R58" s="6"/>
      <c r="S58" s="7"/>
      <c r="T58" s="8">
        <f t="shared" si="11"/>
        <v>11716518.399999999</v>
      </c>
      <c r="U58" s="6">
        <f t="shared" si="7"/>
        <v>159757902.61199999</v>
      </c>
      <c r="V58" s="6">
        <f t="shared" si="8"/>
        <v>159757902.61199999</v>
      </c>
      <c r="W58" s="6">
        <v>131695239.31200001</v>
      </c>
      <c r="X58" s="8">
        <f t="shared" si="2"/>
        <v>28062663.299999997</v>
      </c>
      <c r="Y58" s="6">
        <v>28062663.299999997</v>
      </c>
      <c r="Z58" s="6"/>
      <c r="AA58" s="6"/>
      <c r="AB58" s="8">
        <f t="shared" si="9"/>
        <v>131695239.31200001</v>
      </c>
      <c r="AC58" s="6"/>
      <c r="AD58" s="6"/>
      <c r="AE58" s="9">
        <f t="shared" si="10"/>
        <v>171474421.00999999</v>
      </c>
    </row>
    <row r="59" spans="1:31" ht="23.85" customHeight="1" x14ac:dyDescent="0.3">
      <c r="A59" s="2">
        <f t="shared" si="3"/>
        <v>51</v>
      </c>
      <c r="B59" s="3" t="s">
        <v>74</v>
      </c>
      <c r="C59" s="72">
        <v>270162</v>
      </c>
      <c r="D59" s="5">
        <v>2138162</v>
      </c>
      <c r="E59" s="5"/>
      <c r="F59" s="6">
        <f t="shared" si="4"/>
        <v>0</v>
      </c>
      <c r="G59" s="6"/>
      <c r="H59" s="6"/>
      <c r="I59" s="6">
        <f t="shared" si="0"/>
        <v>128542430.92794439</v>
      </c>
      <c r="J59" s="6">
        <f t="shared" si="5"/>
        <v>0</v>
      </c>
      <c r="K59" s="6"/>
      <c r="L59" s="6"/>
      <c r="M59" s="6"/>
      <c r="N59" s="6">
        <v>128200178.92794439</v>
      </c>
      <c r="O59" s="6">
        <v>342252</v>
      </c>
      <c r="P59" s="6">
        <v>342252</v>
      </c>
      <c r="Q59" s="6"/>
      <c r="R59" s="6"/>
      <c r="S59" s="7"/>
      <c r="T59" s="8">
        <f t="shared" si="11"/>
        <v>128542430.92794439</v>
      </c>
      <c r="U59" s="6">
        <f t="shared" si="7"/>
        <v>0</v>
      </c>
      <c r="V59" s="6">
        <f t="shared" si="8"/>
        <v>0</v>
      </c>
      <c r="W59" s="6"/>
      <c r="X59" s="8">
        <f t="shared" si="2"/>
        <v>0</v>
      </c>
      <c r="Y59" s="6"/>
      <c r="Z59" s="6"/>
      <c r="AA59" s="6"/>
      <c r="AB59" s="8">
        <f t="shared" si="9"/>
        <v>0</v>
      </c>
      <c r="AC59" s="6"/>
      <c r="AD59" s="6"/>
      <c r="AE59" s="9">
        <f t="shared" si="10"/>
        <v>128542430.93000001</v>
      </c>
    </row>
    <row r="60" spans="1:31" ht="37.5" x14ac:dyDescent="0.3">
      <c r="A60" s="2">
        <f t="shared" si="3"/>
        <v>52</v>
      </c>
      <c r="B60" s="3" t="s">
        <v>75</v>
      </c>
      <c r="C60" s="72">
        <v>270172</v>
      </c>
      <c r="D60" s="5">
        <v>2306172</v>
      </c>
      <c r="E60" s="5"/>
      <c r="F60" s="6">
        <f t="shared" si="4"/>
        <v>0</v>
      </c>
      <c r="G60" s="6"/>
      <c r="H60" s="6"/>
      <c r="I60" s="6">
        <f t="shared" si="0"/>
        <v>3123477.3638372086</v>
      </c>
      <c r="J60" s="6">
        <f t="shared" si="5"/>
        <v>0</v>
      </c>
      <c r="K60" s="6"/>
      <c r="L60" s="6"/>
      <c r="M60" s="6"/>
      <c r="N60" s="6">
        <v>3123477.3638372086</v>
      </c>
      <c r="O60" s="6">
        <f t="shared" si="6"/>
        <v>0</v>
      </c>
      <c r="P60" s="6"/>
      <c r="Q60" s="6"/>
      <c r="R60" s="6"/>
      <c r="S60" s="7"/>
      <c r="T60" s="8">
        <f t="shared" si="11"/>
        <v>3123477.3638372086</v>
      </c>
      <c r="U60" s="6">
        <f t="shared" si="7"/>
        <v>0</v>
      </c>
      <c r="V60" s="6">
        <f t="shared" si="8"/>
        <v>0</v>
      </c>
      <c r="W60" s="6"/>
      <c r="X60" s="8">
        <f t="shared" si="2"/>
        <v>0</v>
      </c>
      <c r="Y60" s="6"/>
      <c r="Z60" s="6"/>
      <c r="AA60" s="6"/>
      <c r="AB60" s="8">
        <f t="shared" si="9"/>
        <v>0</v>
      </c>
      <c r="AC60" s="6"/>
      <c r="AD60" s="6"/>
      <c r="AE60" s="9">
        <f t="shared" si="10"/>
        <v>3123477.36</v>
      </c>
    </row>
    <row r="61" spans="1:31" ht="37.5" x14ac:dyDescent="0.3">
      <c r="A61" s="2">
        <f t="shared" si="3"/>
        <v>53</v>
      </c>
      <c r="B61" s="3" t="s">
        <v>76</v>
      </c>
      <c r="C61" s="72">
        <v>270176</v>
      </c>
      <c r="D61" s="5">
        <v>2107176</v>
      </c>
      <c r="E61" s="5"/>
      <c r="F61" s="6">
        <f t="shared" si="4"/>
        <v>0</v>
      </c>
      <c r="G61" s="6"/>
      <c r="H61" s="6"/>
      <c r="I61" s="6">
        <f t="shared" si="0"/>
        <v>2516920</v>
      </c>
      <c r="J61" s="6">
        <f t="shared" si="5"/>
        <v>0</v>
      </c>
      <c r="K61" s="6"/>
      <c r="L61" s="6"/>
      <c r="M61" s="6"/>
      <c r="N61" s="6"/>
      <c r="O61" s="6">
        <f t="shared" si="6"/>
        <v>2516920</v>
      </c>
      <c r="P61" s="6">
        <v>2516920</v>
      </c>
      <c r="Q61" s="6"/>
      <c r="R61" s="6"/>
      <c r="S61" s="7"/>
      <c r="T61" s="8">
        <f t="shared" si="11"/>
        <v>2516920</v>
      </c>
      <c r="U61" s="6">
        <f t="shared" si="7"/>
        <v>0</v>
      </c>
      <c r="V61" s="6">
        <f t="shared" si="8"/>
        <v>0</v>
      </c>
      <c r="W61" s="6"/>
      <c r="X61" s="8">
        <f t="shared" si="2"/>
        <v>0</v>
      </c>
      <c r="Y61" s="6"/>
      <c r="Z61" s="6"/>
      <c r="AA61" s="6"/>
      <c r="AB61" s="8">
        <f t="shared" si="9"/>
        <v>0</v>
      </c>
      <c r="AC61" s="6"/>
      <c r="AD61" s="6"/>
      <c r="AE61" s="9">
        <f t="shared" si="10"/>
        <v>2516920</v>
      </c>
    </row>
    <row r="62" spans="1:31" x14ac:dyDescent="0.3">
      <c r="A62" s="2">
        <f t="shared" si="3"/>
        <v>54</v>
      </c>
      <c r="B62" s="3" t="s">
        <v>77</v>
      </c>
      <c r="C62" s="72">
        <v>270185</v>
      </c>
      <c r="D62" s="5">
        <v>2106185</v>
      </c>
      <c r="E62" s="5"/>
      <c r="F62" s="6">
        <f t="shared" si="4"/>
        <v>0</v>
      </c>
      <c r="G62" s="6"/>
      <c r="H62" s="6"/>
      <c r="I62" s="6">
        <f t="shared" si="0"/>
        <v>2731544.8561038962</v>
      </c>
      <c r="J62" s="6">
        <f t="shared" si="5"/>
        <v>0</v>
      </c>
      <c r="K62" s="6"/>
      <c r="L62" s="6"/>
      <c r="M62" s="6"/>
      <c r="N62" s="6">
        <v>2731544.8561038962</v>
      </c>
      <c r="O62" s="6">
        <f t="shared" si="6"/>
        <v>0</v>
      </c>
      <c r="P62" s="6"/>
      <c r="Q62" s="6"/>
      <c r="R62" s="6"/>
      <c r="S62" s="7"/>
      <c r="T62" s="8">
        <f t="shared" si="11"/>
        <v>2731544.8561038962</v>
      </c>
      <c r="U62" s="6">
        <f t="shared" si="7"/>
        <v>0</v>
      </c>
      <c r="V62" s="6">
        <f t="shared" si="8"/>
        <v>0</v>
      </c>
      <c r="W62" s="6"/>
      <c r="X62" s="8">
        <f t="shared" si="2"/>
        <v>0</v>
      </c>
      <c r="Y62" s="6"/>
      <c r="Z62" s="6"/>
      <c r="AA62" s="6"/>
      <c r="AB62" s="8">
        <f t="shared" si="9"/>
        <v>0</v>
      </c>
      <c r="AC62" s="6"/>
      <c r="AD62" s="6"/>
      <c r="AE62" s="9">
        <f t="shared" si="10"/>
        <v>2731544.86</v>
      </c>
    </row>
    <row r="63" spans="1:31" x14ac:dyDescent="0.3">
      <c r="A63" s="2">
        <f t="shared" si="3"/>
        <v>55</v>
      </c>
      <c r="B63" s="3" t="s">
        <v>78</v>
      </c>
      <c r="C63" s="72">
        <v>270211</v>
      </c>
      <c r="D63" s="5">
        <v>2238211</v>
      </c>
      <c r="E63" s="5">
        <v>1</v>
      </c>
      <c r="F63" s="6">
        <f t="shared" si="4"/>
        <v>0</v>
      </c>
      <c r="G63" s="6"/>
      <c r="H63" s="6"/>
      <c r="I63" s="6">
        <f t="shared" si="0"/>
        <v>25983688.949999999</v>
      </c>
      <c r="J63" s="6">
        <f t="shared" si="5"/>
        <v>0</v>
      </c>
      <c r="K63" s="6"/>
      <c r="L63" s="6"/>
      <c r="M63" s="6"/>
      <c r="N63" s="6">
        <v>7146056.5</v>
      </c>
      <c r="O63" s="6">
        <f t="shared" si="6"/>
        <v>18837632.449999999</v>
      </c>
      <c r="P63" s="6">
        <v>18837632.449999999</v>
      </c>
      <c r="Q63" s="6"/>
      <c r="R63" s="6"/>
      <c r="S63" s="7"/>
      <c r="T63" s="8">
        <f t="shared" si="11"/>
        <v>25983688.949999999</v>
      </c>
      <c r="U63" s="6">
        <f t="shared" si="7"/>
        <v>0</v>
      </c>
      <c r="V63" s="6">
        <f t="shared" si="8"/>
        <v>0</v>
      </c>
      <c r="W63" s="6"/>
      <c r="X63" s="8">
        <f t="shared" si="2"/>
        <v>0</v>
      </c>
      <c r="Y63" s="6"/>
      <c r="Z63" s="6"/>
      <c r="AA63" s="6"/>
      <c r="AB63" s="8">
        <f t="shared" si="9"/>
        <v>0</v>
      </c>
      <c r="AC63" s="6"/>
      <c r="AD63" s="6"/>
      <c r="AE63" s="9">
        <f t="shared" si="10"/>
        <v>25983688.949999999</v>
      </c>
    </row>
    <row r="64" spans="1:31" ht="37.5" x14ac:dyDescent="0.3">
      <c r="A64" s="2">
        <f t="shared" si="3"/>
        <v>56</v>
      </c>
      <c r="B64" s="3" t="s">
        <v>80</v>
      </c>
      <c r="C64" s="72">
        <v>270237</v>
      </c>
      <c r="D64" s="5">
        <v>2138237</v>
      </c>
      <c r="E64" s="5"/>
      <c r="F64" s="6">
        <f t="shared" si="4"/>
        <v>0</v>
      </c>
      <c r="G64" s="6"/>
      <c r="H64" s="6"/>
      <c r="I64" s="6">
        <f t="shared" si="0"/>
        <v>517780</v>
      </c>
      <c r="J64" s="6">
        <f t="shared" si="5"/>
        <v>0</v>
      </c>
      <c r="K64" s="6"/>
      <c r="L64" s="6"/>
      <c r="M64" s="6"/>
      <c r="N64" s="6">
        <v>517780</v>
      </c>
      <c r="O64" s="6">
        <f t="shared" si="6"/>
        <v>0</v>
      </c>
      <c r="P64" s="6"/>
      <c r="Q64" s="6"/>
      <c r="R64" s="6"/>
      <c r="S64" s="7"/>
      <c r="T64" s="8">
        <f t="shared" si="11"/>
        <v>517780</v>
      </c>
      <c r="U64" s="6">
        <f t="shared" si="7"/>
        <v>49445033.160960004</v>
      </c>
      <c r="V64" s="6">
        <f t="shared" si="8"/>
        <v>49445033.160960004</v>
      </c>
      <c r="W64" s="6"/>
      <c r="X64" s="8">
        <f t="shared" si="2"/>
        <v>49445033.160960004</v>
      </c>
      <c r="Y64" s="6"/>
      <c r="Z64" s="6">
        <v>49445033.160960004</v>
      </c>
      <c r="AA64" s="6"/>
      <c r="AB64" s="8">
        <f t="shared" si="9"/>
        <v>0</v>
      </c>
      <c r="AC64" s="6"/>
      <c r="AD64" s="6"/>
      <c r="AE64" s="9">
        <f t="shared" si="10"/>
        <v>49962813.159999996</v>
      </c>
    </row>
    <row r="65" spans="1:31" x14ac:dyDescent="0.3">
      <c r="A65" s="2">
        <f t="shared" si="3"/>
        <v>57</v>
      </c>
      <c r="B65" s="3" t="s">
        <v>81</v>
      </c>
      <c r="C65" s="72">
        <v>270217</v>
      </c>
      <c r="D65" s="5">
        <v>2338217</v>
      </c>
      <c r="E65" s="5"/>
      <c r="F65" s="6">
        <f t="shared" si="4"/>
        <v>0</v>
      </c>
      <c r="G65" s="6"/>
      <c r="H65" s="6"/>
      <c r="I65" s="6">
        <f t="shared" si="0"/>
        <v>585620</v>
      </c>
      <c r="J65" s="6">
        <f t="shared" si="5"/>
        <v>0</v>
      </c>
      <c r="K65" s="6"/>
      <c r="L65" s="6"/>
      <c r="M65" s="6"/>
      <c r="N65" s="6"/>
      <c r="O65" s="6">
        <f t="shared" si="6"/>
        <v>585620</v>
      </c>
      <c r="P65" s="6">
        <v>585620</v>
      </c>
      <c r="Q65" s="6"/>
      <c r="R65" s="6"/>
      <c r="S65" s="7"/>
      <c r="T65" s="8">
        <f t="shared" si="11"/>
        <v>585620</v>
      </c>
      <c r="U65" s="6">
        <f t="shared" si="7"/>
        <v>0</v>
      </c>
      <c r="V65" s="6">
        <f t="shared" si="8"/>
        <v>0</v>
      </c>
      <c r="W65" s="6"/>
      <c r="X65" s="8">
        <f t="shared" si="2"/>
        <v>0</v>
      </c>
      <c r="Y65" s="6"/>
      <c r="Z65" s="6"/>
      <c r="AA65" s="6"/>
      <c r="AB65" s="8">
        <f t="shared" si="9"/>
        <v>0</v>
      </c>
      <c r="AC65" s="6"/>
      <c r="AD65" s="6"/>
      <c r="AE65" s="9">
        <f t="shared" si="10"/>
        <v>585620</v>
      </c>
    </row>
    <row r="66" spans="1:31" x14ac:dyDescent="0.3">
      <c r="A66" s="2">
        <f t="shared" si="3"/>
        <v>58</v>
      </c>
      <c r="B66" s="3" t="s">
        <v>82</v>
      </c>
      <c r="C66" s="74">
        <v>270194</v>
      </c>
      <c r="D66" s="16">
        <v>2301194</v>
      </c>
      <c r="E66" s="5">
        <v>1</v>
      </c>
      <c r="F66" s="6">
        <f t="shared" si="4"/>
        <v>0</v>
      </c>
      <c r="G66" s="6"/>
      <c r="H66" s="6"/>
      <c r="I66" s="6">
        <f t="shared" si="0"/>
        <v>4419002</v>
      </c>
      <c r="J66" s="6">
        <f t="shared" si="5"/>
        <v>0</v>
      </c>
      <c r="K66" s="6"/>
      <c r="L66" s="6"/>
      <c r="M66" s="6"/>
      <c r="N66" s="6">
        <f>1299291-409</f>
        <v>1298882</v>
      </c>
      <c r="O66" s="6">
        <f t="shared" si="6"/>
        <v>3120120</v>
      </c>
      <c r="P66" s="6">
        <v>3120120</v>
      </c>
      <c r="Q66" s="6"/>
      <c r="R66" s="6"/>
      <c r="S66" s="7"/>
      <c r="T66" s="8">
        <f t="shared" si="11"/>
        <v>4419002</v>
      </c>
      <c r="U66" s="6">
        <f t="shared" si="7"/>
        <v>1237269.5999999999</v>
      </c>
      <c r="V66" s="6">
        <f t="shared" si="8"/>
        <v>1237269.5999999999</v>
      </c>
      <c r="W66" s="6"/>
      <c r="X66" s="8">
        <f t="shared" si="2"/>
        <v>1237269.5999999999</v>
      </c>
      <c r="Y66" s="6"/>
      <c r="Z66" s="6">
        <v>1237269.5999999999</v>
      </c>
      <c r="AA66" s="6"/>
      <c r="AB66" s="8">
        <f t="shared" si="9"/>
        <v>0</v>
      </c>
      <c r="AC66" s="6"/>
      <c r="AD66" s="6"/>
      <c r="AE66" s="9">
        <f t="shared" si="10"/>
        <v>5656271.5999999996</v>
      </c>
    </row>
    <row r="67" spans="1:31" x14ac:dyDescent="0.3">
      <c r="A67" s="2">
        <f t="shared" si="3"/>
        <v>59</v>
      </c>
      <c r="B67" s="3" t="s">
        <v>83</v>
      </c>
      <c r="C67" s="74">
        <v>270235</v>
      </c>
      <c r="D67" s="16">
        <v>2138235</v>
      </c>
      <c r="E67" s="5"/>
      <c r="F67" s="6">
        <f t="shared" si="4"/>
        <v>0</v>
      </c>
      <c r="G67" s="6"/>
      <c r="H67" s="6"/>
      <c r="I67" s="6">
        <f t="shared" si="0"/>
        <v>825826.76923076925</v>
      </c>
      <c r="J67" s="6">
        <f t="shared" si="5"/>
        <v>0</v>
      </c>
      <c r="K67" s="6"/>
      <c r="L67" s="6"/>
      <c r="M67" s="6"/>
      <c r="N67" s="6">
        <v>240206.76923076922</v>
      </c>
      <c r="O67" s="6">
        <f t="shared" si="6"/>
        <v>585620</v>
      </c>
      <c r="P67" s="6">
        <v>585620</v>
      </c>
      <c r="Q67" s="6"/>
      <c r="R67" s="6"/>
      <c r="S67" s="7"/>
      <c r="T67" s="8">
        <f t="shared" si="11"/>
        <v>825826.76923076925</v>
      </c>
      <c r="U67" s="6">
        <f t="shared" si="7"/>
        <v>0</v>
      </c>
      <c r="V67" s="6">
        <f t="shared" si="8"/>
        <v>0</v>
      </c>
      <c r="W67" s="6"/>
      <c r="X67" s="8">
        <f t="shared" si="2"/>
        <v>0</v>
      </c>
      <c r="Y67" s="6"/>
      <c r="Z67" s="6"/>
      <c r="AA67" s="6"/>
      <c r="AB67" s="8">
        <f t="shared" si="9"/>
        <v>0</v>
      </c>
      <c r="AC67" s="6"/>
      <c r="AD67" s="6"/>
      <c r="AE67" s="9">
        <f t="shared" si="10"/>
        <v>825826.77</v>
      </c>
    </row>
    <row r="68" spans="1:31" x14ac:dyDescent="0.3">
      <c r="A68" s="2">
        <f t="shared" si="3"/>
        <v>60</v>
      </c>
      <c r="B68" s="3" t="s">
        <v>84</v>
      </c>
      <c r="C68" s="74">
        <v>270230</v>
      </c>
      <c r="D68" s="16">
        <v>2138230</v>
      </c>
      <c r="E68" s="5"/>
      <c r="F68" s="6">
        <f t="shared" si="4"/>
        <v>0</v>
      </c>
      <c r="G68" s="6"/>
      <c r="H68" s="6"/>
      <c r="I68" s="6">
        <f t="shared" si="0"/>
        <v>0</v>
      </c>
      <c r="J68" s="6">
        <f t="shared" si="5"/>
        <v>0</v>
      </c>
      <c r="K68" s="6"/>
      <c r="L68" s="6"/>
      <c r="M68" s="6"/>
      <c r="N68" s="6"/>
      <c r="O68" s="6">
        <f t="shared" si="6"/>
        <v>0</v>
      </c>
      <c r="P68" s="6"/>
      <c r="Q68" s="6"/>
      <c r="R68" s="6"/>
      <c r="S68" s="7"/>
      <c r="T68" s="8">
        <f t="shared" si="11"/>
        <v>0</v>
      </c>
      <c r="U68" s="6">
        <f t="shared" si="7"/>
        <v>0</v>
      </c>
      <c r="V68" s="6">
        <f t="shared" si="8"/>
        <v>0</v>
      </c>
      <c r="W68" s="6"/>
      <c r="X68" s="8">
        <f t="shared" si="2"/>
        <v>0</v>
      </c>
      <c r="Y68" s="6"/>
      <c r="Z68" s="6"/>
      <c r="AA68" s="6"/>
      <c r="AB68" s="8">
        <f t="shared" si="9"/>
        <v>0</v>
      </c>
      <c r="AC68" s="6"/>
      <c r="AD68" s="6">
        <v>30823.1</v>
      </c>
      <c r="AE68" s="9">
        <f t="shared" si="10"/>
        <v>30823.1</v>
      </c>
    </row>
    <row r="69" spans="1:31" x14ac:dyDescent="0.3">
      <c r="A69" s="2">
        <f t="shared" si="3"/>
        <v>61</v>
      </c>
      <c r="B69" s="3" t="s">
        <v>85</v>
      </c>
      <c r="C69" s="74">
        <v>270231</v>
      </c>
      <c r="D69" s="16">
        <v>2138231</v>
      </c>
      <c r="E69" s="5">
        <v>1</v>
      </c>
      <c r="F69" s="6">
        <f t="shared" si="4"/>
        <v>0</v>
      </c>
      <c r="G69" s="6"/>
      <c r="H69" s="6"/>
      <c r="I69" s="6">
        <f t="shared" si="0"/>
        <v>0</v>
      </c>
      <c r="J69" s="6">
        <f t="shared" si="5"/>
        <v>0</v>
      </c>
      <c r="K69" s="6"/>
      <c r="L69" s="6"/>
      <c r="M69" s="6"/>
      <c r="N69" s="6"/>
      <c r="O69" s="6">
        <f t="shared" si="6"/>
        <v>0</v>
      </c>
      <c r="P69" s="6"/>
      <c r="Q69" s="6"/>
      <c r="R69" s="6"/>
      <c r="S69" s="7"/>
      <c r="T69" s="8">
        <f t="shared" si="11"/>
        <v>0</v>
      </c>
      <c r="U69" s="6">
        <f t="shared" si="7"/>
        <v>0</v>
      </c>
      <c r="V69" s="6">
        <f t="shared" si="8"/>
        <v>0</v>
      </c>
      <c r="W69" s="6"/>
      <c r="X69" s="8">
        <f t="shared" si="2"/>
        <v>0</v>
      </c>
      <c r="Y69" s="6"/>
      <c r="Z69" s="6"/>
      <c r="AA69" s="6"/>
      <c r="AB69" s="8">
        <f t="shared" si="9"/>
        <v>0</v>
      </c>
      <c r="AC69" s="6"/>
      <c r="AD69" s="6">
        <v>40271637.950000003</v>
      </c>
      <c r="AE69" s="9">
        <f t="shared" si="10"/>
        <v>40271637.950000003</v>
      </c>
    </row>
    <row r="70" spans="1:31" x14ac:dyDescent="0.3">
      <c r="A70" s="2">
        <f t="shared" si="3"/>
        <v>62</v>
      </c>
      <c r="B70" s="3" t="s">
        <v>147</v>
      </c>
      <c r="C70" s="74"/>
      <c r="D70" s="16">
        <v>2138243</v>
      </c>
      <c r="E70" s="5"/>
      <c r="F70" s="6">
        <f t="shared" si="4"/>
        <v>0</v>
      </c>
      <c r="G70" s="6"/>
      <c r="H70" s="6"/>
      <c r="I70" s="6">
        <f t="shared" si="0"/>
        <v>0</v>
      </c>
      <c r="J70" s="6">
        <f t="shared" si="5"/>
        <v>0</v>
      </c>
      <c r="K70" s="6"/>
      <c r="L70" s="6"/>
      <c r="M70" s="6"/>
      <c r="N70" s="6"/>
      <c r="O70" s="6">
        <f t="shared" si="6"/>
        <v>0</v>
      </c>
      <c r="P70" s="6"/>
      <c r="Q70" s="6"/>
      <c r="R70" s="6"/>
      <c r="S70" s="7"/>
      <c r="T70" s="8">
        <f t="shared" si="11"/>
        <v>0</v>
      </c>
      <c r="U70" s="6">
        <f t="shared" si="7"/>
        <v>364477.5</v>
      </c>
      <c r="V70" s="6">
        <f t="shared" si="8"/>
        <v>364477.5</v>
      </c>
      <c r="W70" s="6"/>
      <c r="X70" s="8">
        <f t="shared" si="2"/>
        <v>364477.5</v>
      </c>
      <c r="Y70" s="6"/>
      <c r="Z70" s="6">
        <v>364477.5</v>
      </c>
      <c r="AA70" s="6"/>
      <c r="AB70" s="8">
        <f t="shared" si="9"/>
        <v>0</v>
      </c>
      <c r="AC70" s="6"/>
      <c r="AD70" s="6">
        <v>32364.25</v>
      </c>
      <c r="AE70" s="9">
        <f t="shared" si="10"/>
        <v>396841.75</v>
      </c>
    </row>
    <row r="71" spans="1:31" x14ac:dyDescent="0.3">
      <c r="A71" s="2">
        <f t="shared" si="3"/>
        <v>63</v>
      </c>
      <c r="B71" s="3" t="s">
        <v>149</v>
      </c>
      <c r="C71" s="74">
        <v>270245</v>
      </c>
      <c r="D71" s="16">
        <v>2138246</v>
      </c>
      <c r="E71" s="5"/>
      <c r="F71" s="6">
        <f t="shared" si="4"/>
        <v>0</v>
      </c>
      <c r="G71" s="6"/>
      <c r="H71" s="6"/>
      <c r="I71" s="6">
        <f t="shared" si="0"/>
        <v>286188.40000000002</v>
      </c>
      <c r="J71" s="6">
        <f t="shared" si="5"/>
        <v>0</v>
      </c>
      <c r="K71" s="6"/>
      <c r="L71" s="6"/>
      <c r="M71" s="6"/>
      <c r="N71" s="6">
        <v>286188.40000000002</v>
      </c>
      <c r="O71" s="6">
        <f t="shared" si="6"/>
        <v>0</v>
      </c>
      <c r="P71" s="6"/>
      <c r="Q71" s="6"/>
      <c r="R71" s="6"/>
      <c r="S71" s="7"/>
      <c r="T71" s="8">
        <f t="shared" si="11"/>
        <v>286188.40000000002</v>
      </c>
      <c r="U71" s="6">
        <f t="shared" si="7"/>
        <v>0</v>
      </c>
      <c r="V71" s="6">
        <f t="shared" si="8"/>
        <v>0</v>
      </c>
      <c r="W71" s="6"/>
      <c r="X71" s="8">
        <f t="shared" si="2"/>
        <v>0</v>
      </c>
      <c r="Y71" s="6"/>
      <c r="Z71" s="6"/>
      <c r="AA71" s="6"/>
      <c r="AB71" s="8">
        <f t="shared" si="9"/>
        <v>0</v>
      </c>
      <c r="AC71" s="6"/>
      <c r="AD71" s="6"/>
      <c r="AE71" s="9">
        <f t="shared" si="10"/>
        <v>286188.40000000002</v>
      </c>
    </row>
    <row r="72" spans="1:31" x14ac:dyDescent="0.3">
      <c r="A72" s="2">
        <f t="shared" si="3"/>
        <v>64</v>
      </c>
      <c r="B72" s="3" t="s">
        <v>150</v>
      </c>
      <c r="C72" s="74" t="s">
        <v>190</v>
      </c>
      <c r="D72" s="16">
        <v>2138247</v>
      </c>
      <c r="E72" s="5"/>
      <c r="F72" s="6">
        <f t="shared" si="4"/>
        <v>0</v>
      </c>
      <c r="G72" s="6"/>
      <c r="H72" s="6"/>
      <c r="I72" s="6">
        <f t="shared" si="0"/>
        <v>499289.23</v>
      </c>
      <c r="J72" s="6">
        <f t="shared" si="5"/>
        <v>0</v>
      </c>
      <c r="K72" s="6"/>
      <c r="L72" s="6"/>
      <c r="M72" s="6"/>
      <c r="N72" s="6">
        <v>499289.23</v>
      </c>
      <c r="O72" s="6">
        <f t="shared" si="6"/>
        <v>0</v>
      </c>
      <c r="P72" s="6"/>
      <c r="Q72" s="6"/>
      <c r="R72" s="6"/>
      <c r="S72" s="7"/>
      <c r="T72" s="8">
        <f t="shared" si="11"/>
        <v>499289.23</v>
      </c>
      <c r="U72" s="6">
        <f t="shared" si="7"/>
        <v>0</v>
      </c>
      <c r="V72" s="6">
        <f t="shared" si="8"/>
        <v>0</v>
      </c>
      <c r="W72" s="6"/>
      <c r="X72" s="8">
        <f t="shared" si="2"/>
        <v>0</v>
      </c>
      <c r="Y72" s="6"/>
      <c r="Z72" s="6"/>
      <c r="AA72" s="6"/>
      <c r="AB72" s="8">
        <f t="shared" si="9"/>
        <v>0</v>
      </c>
      <c r="AC72" s="6"/>
      <c r="AD72" s="6"/>
      <c r="AE72" s="9">
        <f t="shared" si="10"/>
        <v>499289.23</v>
      </c>
    </row>
    <row r="73" spans="1:31" x14ac:dyDescent="0.3">
      <c r="A73" s="2">
        <f t="shared" si="3"/>
        <v>65</v>
      </c>
      <c r="B73" s="3" t="s">
        <v>161</v>
      </c>
      <c r="C73" s="74" t="s">
        <v>187</v>
      </c>
      <c r="D73" s="16">
        <v>2138225</v>
      </c>
      <c r="E73" s="5"/>
      <c r="F73" s="6">
        <f t="shared" si="4"/>
        <v>0</v>
      </c>
      <c r="G73" s="6"/>
      <c r="H73" s="6"/>
      <c r="I73" s="6">
        <f t="shared" ref="I73:I81" si="12">N73+O73+J73</f>
        <v>0</v>
      </c>
      <c r="J73" s="6">
        <f t="shared" si="5"/>
        <v>0</v>
      </c>
      <c r="K73" s="6"/>
      <c r="L73" s="6"/>
      <c r="M73" s="6"/>
      <c r="N73" s="6"/>
      <c r="O73" s="6">
        <f t="shared" si="6"/>
        <v>0</v>
      </c>
      <c r="P73" s="6"/>
      <c r="Q73" s="6"/>
      <c r="R73" s="6"/>
      <c r="S73" s="7"/>
      <c r="T73" s="8">
        <f t="shared" ref="T73:T104" si="13">F73+I73+S73</f>
        <v>0</v>
      </c>
      <c r="U73" s="6">
        <f t="shared" si="7"/>
        <v>0</v>
      </c>
      <c r="V73" s="6">
        <f t="shared" ref="V73:V121" si="14">W73+X73</f>
        <v>0</v>
      </c>
      <c r="W73" s="6"/>
      <c r="X73" s="8">
        <f t="shared" ref="X73:X121" si="15">Y73+Z73</f>
        <v>0</v>
      </c>
      <c r="Y73" s="6"/>
      <c r="Z73" s="6"/>
      <c r="AA73" s="6"/>
      <c r="AB73" s="8">
        <f t="shared" ref="AB73:AB121" si="16">W73+AA73</f>
        <v>0</v>
      </c>
      <c r="AC73" s="6"/>
      <c r="AD73" s="6"/>
      <c r="AE73" s="12">
        <f t="shared" si="10"/>
        <v>0</v>
      </c>
    </row>
    <row r="74" spans="1:31" x14ac:dyDescent="0.3">
      <c r="A74" s="2">
        <f t="shared" ref="A74:A121" si="17">A73+1</f>
        <v>66</v>
      </c>
      <c r="B74" s="3" t="s">
        <v>169</v>
      </c>
      <c r="C74" s="74" t="s">
        <v>191</v>
      </c>
      <c r="D74" s="16">
        <v>2138248</v>
      </c>
      <c r="E74" s="5"/>
      <c r="F74" s="6">
        <f t="shared" ref="F74:F121" si="18">G74+H74</f>
        <v>0</v>
      </c>
      <c r="G74" s="6"/>
      <c r="H74" s="6"/>
      <c r="I74" s="6">
        <f t="shared" si="12"/>
        <v>205672.5</v>
      </c>
      <c r="J74" s="6">
        <f t="shared" ref="J74:J121" si="19">K74+L74+M74</f>
        <v>0</v>
      </c>
      <c r="K74" s="6"/>
      <c r="L74" s="6"/>
      <c r="M74" s="6"/>
      <c r="N74" s="6">
        <v>30127</v>
      </c>
      <c r="O74" s="6">
        <f t="shared" ref="O74:O121" si="20">P74+Q74+R74</f>
        <v>175545.5</v>
      </c>
      <c r="P74" s="6">
        <v>175545.5</v>
      </c>
      <c r="Q74" s="6"/>
      <c r="R74" s="6"/>
      <c r="S74" s="7"/>
      <c r="T74" s="8">
        <f t="shared" si="13"/>
        <v>205672.5</v>
      </c>
      <c r="U74" s="6">
        <f t="shared" ref="U74:U121" si="21">V74+AA74</f>
        <v>15844626</v>
      </c>
      <c r="V74" s="6">
        <f t="shared" si="14"/>
        <v>15844626</v>
      </c>
      <c r="W74" s="6"/>
      <c r="X74" s="8">
        <f t="shared" si="15"/>
        <v>15844626</v>
      </c>
      <c r="Y74" s="6"/>
      <c r="Z74" s="6">
        <v>15844626</v>
      </c>
      <c r="AA74" s="6"/>
      <c r="AB74" s="8">
        <f t="shared" si="16"/>
        <v>0</v>
      </c>
      <c r="AC74" s="6"/>
      <c r="AD74" s="6"/>
      <c r="AE74" s="9">
        <f t="shared" ref="AE74:AE121" si="22">ROUND(F74+I74+S74+U74+AC74+AD74,2)</f>
        <v>16050298.5</v>
      </c>
    </row>
    <row r="75" spans="1:31" x14ac:dyDescent="0.3">
      <c r="A75" s="2">
        <f t="shared" si="17"/>
        <v>67</v>
      </c>
      <c r="B75" s="3" t="s">
        <v>162</v>
      </c>
      <c r="C75" s="74">
        <v>270229</v>
      </c>
      <c r="D75" s="16">
        <v>2138229</v>
      </c>
      <c r="E75" s="5"/>
      <c r="F75" s="6">
        <f t="shared" si="18"/>
        <v>0</v>
      </c>
      <c r="G75" s="6"/>
      <c r="H75" s="6"/>
      <c r="I75" s="6">
        <f t="shared" si="12"/>
        <v>59920.000000000007</v>
      </c>
      <c r="J75" s="6">
        <f t="shared" si="19"/>
        <v>0</v>
      </c>
      <c r="K75" s="6"/>
      <c r="L75" s="6"/>
      <c r="M75" s="6"/>
      <c r="N75" s="6">
        <v>59920.000000000007</v>
      </c>
      <c r="O75" s="6">
        <f t="shared" si="20"/>
        <v>0</v>
      </c>
      <c r="P75" s="6"/>
      <c r="Q75" s="6"/>
      <c r="R75" s="6"/>
      <c r="S75" s="7"/>
      <c r="T75" s="8">
        <f t="shared" si="13"/>
        <v>59920.000000000007</v>
      </c>
      <c r="U75" s="6">
        <f t="shared" si="21"/>
        <v>0</v>
      </c>
      <c r="V75" s="6">
        <f t="shared" si="14"/>
        <v>0</v>
      </c>
      <c r="W75" s="6"/>
      <c r="X75" s="8">
        <f t="shared" si="15"/>
        <v>0</v>
      </c>
      <c r="Y75" s="6"/>
      <c r="Z75" s="6"/>
      <c r="AA75" s="6"/>
      <c r="AB75" s="8">
        <f t="shared" si="16"/>
        <v>0</v>
      </c>
      <c r="AC75" s="6"/>
      <c r="AD75" s="6"/>
      <c r="AE75" s="9">
        <f t="shared" si="22"/>
        <v>59920</v>
      </c>
    </row>
    <row r="76" spans="1:31" x14ac:dyDescent="0.3">
      <c r="A76" s="2">
        <f t="shared" si="17"/>
        <v>68</v>
      </c>
      <c r="B76" s="3" t="s">
        <v>168</v>
      </c>
      <c r="C76" s="74">
        <v>270199</v>
      </c>
      <c r="D76" s="16">
        <v>2338199</v>
      </c>
      <c r="E76" s="5"/>
      <c r="F76" s="6">
        <f t="shared" si="18"/>
        <v>0</v>
      </c>
      <c r="G76" s="6"/>
      <c r="H76" s="6"/>
      <c r="I76" s="6">
        <f t="shared" si="12"/>
        <v>306654.71666666667</v>
      </c>
      <c r="J76" s="6">
        <f t="shared" si="19"/>
        <v>0</v>
      </c>
      <c r="K76" s="6"/>
      <c r="L76" s="6"/>
      <c r="M76" s="6"/>
      <c r="N76" s="6">
        <v>306654.71666666667</v>
      </c>
      <c r="O76" s="6">
        <f t="shared" si="20"/>
        <v>0</v>
      </c>
      <c r="P76" s="6"/>
      <c r="Q76" s="6"/>
      <c r="R76" s="6"/>
      <c r="S76" s="7"/>
      <c r="T76" s="8">
        <f t="shared" si="13"/>
        <v>306654.71666666667</v>
      </c>
      <c r="U76" s="6">
        <f t="shared" si="21"/>
        <v>0</v>
      </c>
      <c r="V76" s="6">
        <f t="shared" si="14"/>
        <v>0</v>
      </c>
      <c r="W76" s="6"/>
      <c r="X76" s="8">
        <f t="shared" si="15"/>
        <v>0</v>
      </c>
      <c r="Y76" s="6"/>
      <c r="Z76" s="6"/>
      <c r="AA76" s="6"/>
      <c r="AB76" s="8">
        <f t="shared" si="16"/>
        <v>0</v>
      </c>
      <c r="AC76" s="6"/>
      <c r="AD76" s="6"/>
      <c r="AE76" s="9">
        <f t="shared" si="22"/>
        <v>306654.71999999997</v>
      </c>
    </row>
    <row r="77" spans="1:31" x14ac:dyDescent="0.3">
      <c r="A77" s="2">
        <f t="shared" si="17"/>
        <v>69</v>
      </c>
      <c r="B77" s="3" t="s">
        <v>163</v>
      </c>
      <c r="C77" s="74" t="s">
        <v>192</v>
      </c>
      <c r="D77" s="16">
        <v>2138249</v>
      </c>
      <c r="E77" s="5"/>
      <c r="F77" s="6">
        <f t="shared" si="18"/>
        <v>0</v>
      </c>
      <c r="G77" s="6"/>
      <c r="H77" s="6"/>
      <c r="I77" s="6">
        <f t="shared" si="12"/>
        <v>723800.82000000007</v>
      </c>
      <c r="J77" s="6">
        <f t="shared" si="19"/>
        <v>0</v>
      </c>
      <c r="K77" s="6"/>
      <c r="L77" s="6"/>
      <c r="M77" s="6"/>
      <c r="N77" s="6">
        <v>723800.82000000007</v>
      </c>
      <c r="O77" s="6">
        <f t="shared" si="20"/>
        <v>0</v>
      </c>
      <c r="P77" s="6"/>
      <c r="Q77" s="6"/>
      <c r="R77" s="6"/>
      <c r="S77" s="7"/>
      <c r="T77" s="8">
        <f t="shared" si="13"/>
        <v>723800.82000000007</v>
      </c>
      <c r="U77" s="6">
        <f t="shared" si="21"/>
        <v>0</v>
      </c>
      <c r="V77" s="6">
        <f t="shared" si="14"/>
        <v>0</v>
      </c>
      <c r="W77" s="6"/>
      <c r="X77" s="8">
        <f t="shared" si="15"/>
        <v>0</v>
      </c>
      <c r="Y77" s="6"/>
      <c r="Z77" s="6"/>
      <c r="AA77" s="6"/>
      <c r="AB77" s="8">
        <f t="shared" si="16"/>
        <v>0</v>
      </c>
      <c r="AC77" s="6"/>
      <c r="AD77" s="6"/>
      <c r="AE77" s="9">
        <f t="shared" si="22"/>
        <v>723800.82</v>
      </c>
    </row>
    <row r="78" spans="1:31" x14ac:dyDescent="0.3">
      <c r="A78" s="2">
        <f t="shared" si="17"/>
        <v>70</v>
      </c>
      <c r="B78" s="3" t="s">
        <v>164</v>
      </c>
      <c r="C78" s="74" t="s">
        <v>193</v>
      </c>
      <c r="D78" s="16">
        <v>2138250</v>
      </c>
      <c r="E78" s="5"/>
      <c r="F78" s="6">
        <f t="shared" si="18"/>
        <v>0</v>
      </c>
      <c r="G78" s="6"/>
      <c r="H78" s="6"/>
      <c r="I78" s="6">
        <f t="shared" si="12"/>
        <v>91605.6</v>
      </c>
      <c r="J78" s="6">
        <f t="shared" si="19"/>
        <v>0</v>
      </c>
      <c r="K78" s="6"/>
      <c r="L78" s="6"/>
      <c r="M78" s="6"/>
      <c r="N78" s="6">
        <v>91605.6</v>
      </c>
      <c r="O78" s="6">
        <f t="shared" si="20"/>
        <v>0</v>
      </c>
      <c r="P78" s="6"/>
      <c r="Q78" s="6"/>
      <c r="R78" s="6"/>
      <c r="S78" s="7"/>
      <c r="T78" s="8">
        <f t="shared" si="13"/>
        <v>91605.6</v>
      </c>
      <c r="U78" s="6">
        <f t="shared" si="21"/>
        <v>0</v>
      </c>
      <c r="V78" s="6">
        <f t="shared" si="14"/>
        <v>0</v>
      </c>
      <c r="W78" s="6"/>
      <c r="X78" s="8">
        <f t="shared" si="15"/>
        <v>0</v>
      </c>
      <c r="Y78" s="6"/>
      <c r="Z78" s="6"/>
      <c r="AA78" s="6"/>
      <c r="AB78" s="8">
        <f t="shared" si="16"/>
        <v>0</v>
      </c>
      <c r="AC78" s="6"/>
      <c r="AD78" s="6"/>
      <c r="AE78" s="9">
        <f t="shared" si="22"/>
        <v>91605.6</v>
      </c>
    </row>
    <row r="79" spans="1:31" x14ac:dyDescent="0.3">
      <c r="A79" s="2">
        <f t="shared" si="17"/>
        <v>71</v>
      </c>
      <c r="B79" s="3" t="s">
        <v>165</v>
      </c>
      <c r="C79" s="74" t="s">
        <v>188</v>
      </c>
      <c r="D79" s="16">
        <v>2138252</v>
      </c>
      <c r="E79" s="5"/>
      <c r="F79" s="6">
        <f t="shared" si="18"/>
        <v>0</v>
      </c>
      <c r="G79" s="6"/>
      <c r="H79" s="6"/>
      <c r="I79" s="6">
        <f t="shared" si="12"/>
        <v>276073</v>
      </c>
      <c r="J79" s="6">
        <f t="shared" si="19"/>
        <v>0</v>
      </c>
      <c r="K79" s="6"/>
      <c r="L79" s="6"/>
      <c r="M79" s="6"/>
      <c r="N79" s="6">
        <v>204621</v>
      </c>
      <c r="O79" s="6">
        <f t="shared" si="20"/>
        <v>71452</v>
      </c>
      <c r="P79" s="6">
        <v>71452</v>
      </c>
      <c r="Q79" s="6"/>
      <c r="R79" s="6"/>
      <c r="S79" s="7"/>
      <c r="T79" s="8">
        <f t="shared" si="13"/>
        <v>276073</v>
      </c>
      <c r="U79" s="6">
        <f t="shared" si="21"/>
        <v>0</v>
      </c>
      <c r="V79" s="6">
        <f t="shared" si="14"/>
        <v>0</v>
      </c>
      <c r="W79" s="6"/>
      <c r="X79" s="8">
        <f t="shared" si="15"/>
        <v>0</v>
      </c>
      <c r="Y79" s="6"/>
      <c r="Z79" s="6"/>
      <c r="AA79" s="6"/>
      <c r="AB79" s="8">
        <f t="shared" si="16"/>
        <v>0</v>
      </c>
      <c r="AC79" s="6"/>
      <c r="AD79" s="6"/>
      <c r="AE79" s="9">
        <f t="shared" si="22"/>
        <v>276073</v>
      </c>
    </row>
    <row r="80" spans="1:31" x14ac:dyDescent="0.3">
      <c r="A80" s="2">
        <f t="shared" si="17"/>
        <v>72</v>
      </c>
      <c r="B80" s="3" t="s">
        <v>167</v>
      </c>
      <c r="C80" s="74" t="s">
        <v>189</v>
      </c>
      <c r="D80" s="16">
        <v>2138238</v>
      </c>
      <c r="E80" s="5"/>
      <c r="F80" s="6">
        <f t="shared" si="18"/>
        <v>0</v>
      </c>
      <c r="G80" s="6"/>
      <c r="H80" s="6"/>
      <c r="I80" s="6">
        <f t="shared" si="12"/>
        <v>210264</v>
      </c>
      <c r="J80" s="6">
        <f t="shared" si="19"/>
        <v>0</v>
      </c>
      <c r="K80" s="6"/>
      <c r="L80" s="6"/>
      <c r="M80" s="6"/>
      <c r="N80" s="6">
        <v>210264</v>
      </c>
      <c r="O80" s="6">
        <f t="shared" si="20"/>
        <v>0</v>
      </c>
      <c r="P80" s="6"/>
      <c r="Q80" s="6"/>
      <c r="R80" s="6"/>
      <c r="S80" s="7"/>
      <c r="T80" s="8">
        <f t="shared" si="13"/>
        <v>210264</v>
      </c>
      <c r="U80" s="6">
        <f t="shared" si="21"/>
        <v>0</v>
      </c>
      <c r="V80" s="6">
        <f t="shared" si="14"/>
        <v>0</v>
      </c>
      <c r="W80" s="6"/>
      <c r="X80" s="8">
        <f t="shared" si="15"/>
        <v>0</v>
      </c>
      <c r="Y80" s="6"/>
      <c r="Z80" s="6"/>
      <c r="AA80" s="6"/>
      <c r="AB80" s="8">
        <f t="shared" si="16"/>
        <v>0</v>
      </c>
      <c r="AC80" s="6"/>
      <c r="AD80" s="6"/>
      <c r="AE80" s="9">
        <f t="shared" si="22"/>
        <v>210264</v>
      </c>
    </row>
    <row r="81" spans="1:32" x14ac:dyDescent="0.3">
      <c r="A81" s="2">
        <f t="shared" si="17"/>
        <v>73</v>
      </c>
      <c r="B81" s="3" t="s">
        <v>170</v>
      </c>
      <c r="C81" s="74" t="s">
        <v>194</v>
      </c>
      <c r="D81" s="16">
        <v>2138251</v>
      </c>
      <c r="E81" s="5"/>
      <c r="F81" s="6">
        <f t="shared" si="18"/>
        <v>0</v>
      </c>
      <c r="G81" s="6"/>
      <c r="H81" s="6"/>
      <c r="I81" s="6">
        <f t="shared" si="12"/>
        <v>199360</v>
      </c>
      <c r="J81" s="6">
        <f t="shared" si="19"/>
        <v>0</v>
      </c>
      <c r="K81" s="6"/>
      <c r="L81" s="6"/>
      <c r="M81" s="6"/>
      <c r="N81" s="6"/>
      <c r="O81" s="6">
        <f t="shared" si="20"/>
        <v>199360</v>
      </c>
      <c r="P81" s="6">
        <v>199360</v>
      </c>
      <c r="Q81" s="6"/>
      <c r="R81" s="6"/>
      <c r="S81" s="7"/>
      <c r="T81" s="8">
        <f t="shared" si="13"/>
        <v>199360</v>
      </c>
      <c r="U81" s="6">
        <f t="shared" si="21"/>
        <v>0</v>
      </c>
      <c r="V81" s="6">
        <f t="shared" si="14"/>
        <v>0</v>
      </c>
      <c r="W81" s="6"/>
      <c r="X81" s="8">
        <f t="shared" si="15"/>
        <v>0</v>
      </c>
      <c r="Y81" s="6"/>
      <c r="Z81" s="6"/>
      <c r="AA81" s="6"/>
      <c r="AB81" s="8">
        <f t="shared" si="16"/>
        <v>0</v>
      </c>
      <c r="AC81" s="6"/>
      <c r="AD81" s="6"/>
      <c r="AE81" s="9">
        <f t="shared" si="22"/>
        <v>199360</v>
      </c>
    </row>
    <row r="82" spans="1:32" x14ac:dyDescent="0.3">
      <c r="A82" s="2">
        <f t="shared" si="17"/>
        <v>74</v>
      </c>
      <c r="B82" s="3" t="s">
        <v>118</v>
      </c>
      <c r="C82" s="74">
        <v>270184</v>
      </c>
      <c r="D82" s="16">
        <v>2106184</v>
      </c>
      <c r="E82" s="5"/>
      <c r="F82" s="6">
        <f>G82+H82</f>
        <v>0</v>
      </c>
      <c r="G82" s="6"/>
      <c r="H82" s="6"/>
      <c r="I82" s="6">
        <f>N82+O82+J82</f>
        <v>0</v>
      </c>
      <c r="J82" s="6">
        <f>K82+L82+M82</f>
        <v>0</v>
      </c>
      <c r="K82" s="6"/>
      <c r="L82" s="6"/>
      <c r="M82" s="6"/>
      <c r="N82" s="6"/>
      <c r="O82" s="6">
        <f>P82+Q82+R82</f>
        <v>0</v>
      </c>
      <c r="P82" s="6"/>
      <c r="Q82" s="6"/>
      <c r="R82" s="6"/>
      <c r="S82" s="7"/>
      <c r="T82" s="8">
        <f t="shared" si="13"/>
        <v>0</v>
      </c>
      <c r="U82" s="6">
        <f>V82+AA82</f>
        <v>485058.69903599995</v>
      </c>
      <c r="V82" s="6">
        <f>W82+X82</f>
        <v>485058.69903599995</v>
      </c>
      <c r="W82" s="6"/>
      <c r="X82" s="8">
        <f>Y82+Z82</f>
        <v>485058.69903599995</v>
      </c>
      <c r="Y82" s="6">
        <v>485058.69903599995</v>
      </c>
      <c r="Z82" s="6"/>
      <c r="AA82" s="6"/>
      <c r="AB82" s="8">
        <f>W82+AA82</f>
        <v>0</v>
      </c>
      <c r="AC82" s="6"/>
      <c r="AD82" s="6"/>
      <c r="AE82" s="9">
        <f t="shared" si="22"/>
        <v>485058.7</v>
      </c>
      <c r="AF82" s="59"/>
    </row>
    <row r="83" spans="1:32" x14ac:dyDescent="0.3">
      <c r="A83" s="2">
        <f t="shared" si="17"/>
        <v>75</v>
      </c>
      <c r="B83" s="3" t="s">
        <v>166</v>
      </c>
      <c r="C83" s="16">
        <v>270135</v>
      </c>
      <c r="D83" s="16">
        <v>2138253</v>
      </c>
      <c r="E83" s="5"/>
      <c r="F83" s="6">
        <f>G83+H83</f>
        <v>0</v>
      </c>
      <c r="G83" s="6"/>
      <c r="H83" s="6"/>
      <c r="I83" s="6">
        <f>N83+O83+J83</f>
        <v>0</v>
      </c>
      <c r="J83" s="6">
        <f>K83+L83+M83</f>
        <v>0</v>
      </c>
      <c r="K83" s="6"/>
      <c r="L83" s="6"/>
      <c r="M83" s="6"/>
      <c r="N83" s="6"/>
      <c r="O83" s="6">
        <f>P83+Q83+R83</f>
        <v>0</v>
      </c>
      <c r="P83" s="6"/>
      <c r="Q83" s="6"/>
      <c r="R83" s="6"/>
      <c r="S83" s="7"/>
      <c r="T83" s="8">
        <f t="shared" si="13"/>
        <v>0</v>
      </c>
      <c r="U83" s="6">
        <f>V83+AA83</f>
        <v>470664.28767600004</v>
      </c>
      <c r="V83" s="6">
        <f>W83+X83</f>
        <v>470664.28767600004</v>
      </c>
      <c r="W83" s="6"/>
      <c r="X83" s="8">
        <f>Y83+Z83</f>
        <v>470664.28767600004</v>
      </c>
      <c r="Y83" s="6"/>
      <c r="Z83" s="6">
        <v>470664.28767600004</v>
      </c>
      <c r="AA83" s="6"/>
      <c r="AB83" s="8">
        <f>W83+AA83</f>
        <v>0</v>
      </c>
      <c r="AC83" s="6"/>
      <c r="AD83" s="6"/>
      <c r="AE83" s="9">
        <f t="shared" si="22"/>
        <v>470664.29</v>
      </c>
    </row>
    <row r="84" spans="1:32" x14ac:dyDescent="0.3">
      <c r="A84" s="2">
        <f t="shared" si="17"/>
        <v>76</v>
      </c>
      <c r="B84" s="3" t="s">
        <v>148</v>
      </c>
      <c r="C84" s="74">
        <v>270243</v>
      </c>
      <c r="D84" s="16">
        <v>2138244</v>
      </c>
      <c r="E84" s="5"/>
      <c r="F84" s="6">
        <f>G84+H84</f>
        <v>0</v>
      </c>
      <c r="G84" s="6"/>
      <c r="H84" s="6"/>
      <c r="I84" s="6">
        <f>N84+O84+J84</f>
        <v>0</v>
      </c>
      <c r="J84" s="6">
        <f>K84+L84+M84</f>
        <v>0</v>
      </c>
      <c r="K84" s="6"/>
      <c r="L84" s="6"/>
      <c r="M84" s="6"/>
      <c r="N84" s="6"/>
      <c r="O84" s="6">
        <f>P84+Q84+R84</f>
        <v>0</v>
      </c>
      <c r="P84" s="6"/>
      <c r="Q84" s="6"/>
      <c r="R84" s="6"/>
      <c r="S84" s="7"/>
      <c r="T84" s="8">
        <f t="shared" si="13"/>
        <v>0</v>
      </c>
      <c r="U84" s="6">
        <f>V84+AA84</f>
        <v>6591274.6905071996</v>
      </c>
      <c r="V84" s="6">
        <f>W84+X84</f>
        <v>6591274.6905071996</v>
      </c>
      <c r="W84" s="6"/>
      <c r="X84" s="8">
        <f>Y84+Z84</f>
        <v>6591274.6905071996</v>
      </c>
      <c r="Y84" s="6"/>
      <c r="Z84" s="6">
        <v>6591274.6905071996</v>
      </c>
      <c r="AA84" s="6"/>
      <c r="AB84" s="8">
        <f>W84+AA84</f>
        <v>0</v>
      </c>
      <c r="AC84" s="6"/>
      <c r="AD84" s="6"/>
      <c r="AE84" s="9">
        <f t="shared" si="22"/>
        <v>6591274.6900000004</v>
      </c>
    </row>
    <row r="85" spans="1:32" ht="37.5" x14ac:dyDescent="0.3">
      <c r="A85" s="2">
        <f t="shared" si="17"/>
        <v>77</v>
      </c>
      <c r="B85" s="3" t="s">
        <v>160</v>
      </c>
      <c r="C85" s="74"/>
      <c r="D85" s="16">
        <v>2138242</v>
      </c>
      <c r="E85" s="5"/>
      <c r="F85" s="6">
        <f>G85+H85</f>
        <v>0</v>
      </c>
      <c r="G85" s="6"/>
      <c r="H85" s="6"/>
      <c r="I85" s="6">
        <f>N85+O85+J85</f>
        <v>0</v>
      </c>
      <c r="J85" s="6">
        <f>K85+L85+M85</f>
        <v>0</v>
      </c>
      <c r="K85" s="6"/>
      <c r="L85" s="6"/>
      <c r="M85" s="6"/>
      <c r="N85" s="6"/>
      <c r="O85" s="6">
        <f>P85+Q85+R85</f>
        <v>0</v>
      </c>
      <c r="P85" s="6"/>
      <c r="Q85" s="6"/>
      <c r="R85" s="6"/>
      <c r="S85" s="7"/>
      <c r="T85" s="8">
        <f t="shared" si="13"/>
        <v>0</v>
      </c>
      <c r="U85" s="6">
        <f>V85+AA85</f>
        <v>337191.88359999994</v>
      </c>
      <c r="V85" s="6">
        <f>W85+X85</f>
        <v>337191.88359999994</v>
      </c>
      <c r="W85" s="6">
        <v>337191.88359999994</v>
      </c>
      <c r="X85" s="8">
        <f>Y85+Z85</f>
        <v>0</v>
      </c>
      <c r="Y85" s="6"/>
      <c r="Z85" s="6"/>
      <c r="AA85" s="6"/>
      <c r="AB85" s="8">
        <f>W85+AA85</f>
        <v>337191.88359999994</v>
      </c>
      <c r="AC85" s="6"/>
      <c r="AD85" s="6"/>
      <c r="AE85" s="9">
        <f t="shared" si="22"/>
        <v>337191.88</v>
      </c>
    </row>
    <row r="86" spans="1:32" ht="37.5" x14ac:dyDescent="0.3">
      <c r="A86" s="2">
        <f t="shared" si="17"/>
        <v>78</v>
      </c>
      <c r="B86" s="3" t="s">
        <v>86</v>
      </c>
      <c r="C86" s="74">
        <v>270050</v>
      </c>
      <c r="D86" s="16">
        <v>3141002</v>
      </c>
      <c r="E86" s="5">
        <v>1</v>
      </c>
      <c r="F86" s="6">
        <f t="shared" si="18"/>
        <v>98101403.069999993</v>
      </c>
      <c r="G86" s="6">
        <v>97130102.049999997</v>
      </c>
      <c r="H86" s="6">
        <v>971301.02</v>
      </c>
      <c r="I86" s="6">
        <f t="shared" ref="I86:I99" si="23">N86+O86+J86</f>
        <v>216502229.31931493</v>
      </c>
      <c r="J86" s="6">
        <f t="shared" si="19"/>
        <v>146186965.45591521</v>
      </c>
      <c r="K86" s="6">
        <v>77333227.577337593</v>
      </c>
      <c r="L86" s="6">
        <v>65798392.688577615</v>
      </c>
      <c r="M86" s="6">
        <v>3055345.19</v>
      </c>
      <c r="N86" s="6">
        <v>10115954.153399715</v>
      </c>
      <c r="O86" s="6">
        <f t="shared" si="20"/>
        <v>60199309.709999993</v>
      </c>
      <c r="P86" s="6">
        <f>2885185.99999999+111724.9</f>
        <v>2996910.8999999901</v>
      </c>
      <c r="Q86" s="6">
        <v>34285067.560000002</v>
      </c>
      <c r="R86" s="6">
        <v>22917331.25</v>
      </c>
      <c r="S86" s="7"/>
      <c r="T86" s="8">
        <f t="shared" si="13"/>
        <v>314603632.38931489</v>
      </c>
      <c r="U86" s="6">
        <f t="shared" si="21"/>
        <v>796424993.30284834</v>
      </c>
      <c r="V86" s="6">
        <f t="shared" si="14"/>
        <v>730208593.34444833</v>
      </c>
      <c r="W86" s="6">
        <v>688578691.03827071</v>
      </c>
      <c r="X86" s="8">
        <f t="shared" si="15"/>
        <v>41629902.306177601</v>
      </c>
      <c r="Y86" s="6">
        <v>2783107.6298496001</v>
      </c>
      <c r="Z86" s="6">
        <v>38846794.676328003</v>
      </c>
      <c r="AA86" s="6">
        <v>66216399.958399996</v>
      </c>
      <c r="AB86" s="8">
        <f t="shared" si="16"/>
        <v>754795090.99667072</v>
      </c>
      <c r="AC86" s="6"/>
      <c r="AD86" s="6">
        <v>514721.2</v>
      </c>
      <c r="AE86" s="9">
        <f t="shared" si="22"/>
        <v>1111543346.8900001</v>
      </c>
    </row>
    <row r="87" spans="1:32" ht="37.5" x14ac:dyDescent="0.3">
      <c r="A87" s="2">
        <f t="shared" si="17"/>
        <v>79</v>
      </c>
      <c r="B87" s="3" t="s">
        <v>87</v>
      </c>
      <c r="C87" s="74">
        <v>270051</v>
      </c>
      <c r="D87" s="16">
        <v>3141003</v>
      </c>
      <c r="E87" s="5">
        <v>1</v>
      </c>
      <c r="F87" s="6">
        <f t="shared" si="18"/>
        <v>24918443.919999998</v>
      </c>
      <c r="G87" s="6">
        <v>24671726.649999999</v>
      </c>
      <c r="H87" s="6">
        <v>246717.27</v>
      </c>
      <c r="I87" s="6">
        <f t="shared" si="23"/>
        <v>118905441.9494057</v>
      </c>
      <c r="J87" s="6">
        <f t="shared" si="19"/>
        <v>64284360.1994057</v>
      </c>
      <c r="K87" s="6">
        <v>43838691.455908805</v>
      </c>
      <c r="L87" s="6">
        <v>18705467.333496895</v>
      </c>
      <c r="M87" s="6">
        <v>1740201.41</v>
      </c>
      <c r="N87" s="6">
        <v>1886772.5</v>
      </c>
      <c r="O87" s="6">
        <f t="shared" si="20"/>
        <v>52734309.25</v>
      </c>
      <c r="P87" s="6">
        <v>21209801</v>
      </c>
      <c r="Q87" s="6">
        <v>14497952</v>
      </c>
      <c r="R87" s="6">
        <v>17026556.25</v>
      </c>
      <c r="S87" s="7">
        <v>3254882.4000000004</v>
      </c>
      <c r="T87" s="8">
        <f t="shared" si="13"/>
        <v>147078768.26940569</v>
      </c>
      <c r="U87" s="6">
        <f t="shared" si="21"/>
        <v>124508845.90952176</v>
      </c>
      <c r="V87" s="6">
        <f t="shared" si="14"/>
        <v>124508845.90952176</v>
      </c>
      <c r="W87" s="6">
        <v>79663060.942677766</v>
      </c>
      <c r="X87" s="8">
        <f t="shared" si="15"/>
        <v>44845784.966844</v>
      </c>
      <c r="Y87" s="6">
        <v>4444070.4000000004</v>
      </c>
      <c r="Z87" s="6">
        <v>40401714.566844001</v>
      </c>
      <c r="AA87" s="6"/>
      <c r="AB87" s="8">
        <f t="shared" si="16"/>
        <v>79663060.942677766</v>
      </c>
      <c r="AC87" s="6"/>
      <c r="AD87" s="6">
        <v>37781238.299999997</v>
      </c>
      <c r="AE87" s="9">
        <f t="shared" si="22"/>
        <v>309368852.48000002</v>
      </c>
    </row>
    <row r="88" spans="1:32" ht="37.5" x14ac:dyDescent="0.3">
      <c r="A88" s="2">
        <f t="shared" si="17"/>
        <v>80</v>
      </c>
      <c r="B88" s="3" t="s">
        <v>88</v>
      </c>
      <c r="C88" s="74">
        <v>270052</v>
      </c>
      <c r="D88" s="16">
        <v>3141004</v>
      </c>
      <c r="E88" s="5">
        <v>1</v>
      </c>
      <c r="F88" s="6">
        <f t="shared" si="18"/>
        <v>46593255.730000004</v>
      </c>
      <c r="G88" s="6">
        <v>46131936.370000005</v>
      </c>
      <c r="H88" s="6">
        <v>461319.36</v>
      </c>
      <c r="I88" s="6">
        <f t="shared" si="23"/>
        <v>88817509.274951994</v>
      </c>
      <c r="J88" s="6">
        <f t="shared" si="19"/>
        <v>61657976.944951996</v>
      </c>
      <c r="K88" s="6">
        <v>54125592.194951996</v>
      </c>
      <c r="L88" s="6">
        <v>4567502.37</v>
      </c>
      <c r="M88" s="6">
        <v>2964882.38</v>
      </c>
      <c r="N88" s="6">
        <v>2953153.2</v>
      </c>
      <c r="O88" s="6">
        <f t="shared" si="20"/>
        <v>24206379.129999999</v>
      </c>
      <c r="P88" s="6">
        <v>593241.99999999814</v>
      </c>
      <c r="Q88" s="6">
        <v>11006793.380000001</v>
      </c>
      <c r="R88" s="6">
        <v>12606343.75</v>
      </c>
      <c r="S88" s="7">
        <v>1775390.4000000001</v>
      </c>
      <c r="T88" s="8">
        <f t="shared" si="13"/>
        <v>137186155.40495202</v>
      </c>
      <c r="U88" s="6">
        <f t="shared" si="21"/>
        <v>237430115.16675711</v>
      </c>
      <c r="V88" s="6">
        <f t="shared" si="14"/>
        <v>237430115.16675711</v>
      </c>
      <c r="W88" s="6">
        <v>186138028.59965152</v>
      </c>
      <c r="X88" s="8">
        <f t="shared" si="15"/>
        <v>51292086.567105591</v>
      </c>
      <c r="Y88" s="6">
        <v>35741269.171425596</v>
      </c>
      <c r="Z88" s="6">
        <v>15550817.395679999</v>
      </c>
      <c r="AA88" s="6"/>
      <c r="AB88" s="8">
        <f t="shared" si="16"/>
        <v>186138028.59965152</v>
      </c>
      <c r="AC88" s="6"/>
      <c r="AD88" s="6"/>
      <c r="AE88" s="9">
        <f t="shared" si="22"/>
        <v>374616270.56999999</v>
      </c>
    </row>
    <row r="89" spans="1:32" ht="43.5" customHeight="1" x14ac:dyDescent="0.3">
      <c r="A89" s="2">
        <f t="shared" si="17"/>
        <v>81</v>
      </c>
      <c r="B89" s="3" t="s">
        <v>89</v>
      </c>
      <c r="C89" s="74">
        <v>270053</v>
      </c>
      <c r="D89" s="16">
        <v>3141007</v>
      </c>
      <c r="E89" s="5">
        <v>1</v>
      </c>
      <c r="F89" s="6">
        <f>G89+H89</f>
        <v>78370384.860000014</v>
      </c>
      <c r="G89" s="6">
        <v>77594440.460000008</v>
      </c>
      <c r="H89" s="6">
        <v>775944.4</v>
      </c>
      <c r="I89" s="6">
        <f t="shared" si="23"/>
        <v>279755094.95201147</v>
      </c>
      <c r="J89" s="6">
        <f t="shared" si="19"/>
        <v>134093211.20688801</v>
      </c>
      <c r="K89" s="6">
        <v>118017692.79688799</v>
      </c>
      <c r="L89" s="6">
        <v>9959622.2599999998</v>
      </c>
      <c r="M89" s="6">
        <v>6115896.1500000004</v>
      </c>
      <c r="N89" s="6">
        <v>39032387.495123439</v>
      </c>
      <c r="O89" s="6">
        <f t="shared" si="20"/>
        <v>106629496.25</v>
      </c>
      <c r="P89" s="6">
        <v>7729280</v>
      </c>
      <c r="Q89" s="6">
        <v>49836710</v>
      </c>
      <c r="R89" s="6">
        <v>49063506.25</v>
      </c>
      <c r="S89" s="7"/>
      <c r="T89" s="8">
        <f t="shared" si="13"/>
        <v>358125479.81201148</v>
      </c>
      <c r="U89" s="6">
        <f t="shared" si="21"/>
        <v>1196935342.9006023</v>
      </c>
      <c r="V89" s="6">
        <f t="shared" si="14"/>
        <v>1105534724.1554024</v>
      </c>
      <c r="W89" s="6">
        <v>1042112328.2628343</v>
      </c>
      <c r="X89" s="8">
        <f t="shared" si="15"/>
        <v>63422395.892568</v>
      </c>
      <c r="Y89" s="6">
        <v>9280279.512000002</v>
      </c>
      <c r="Z89" s="6">
        <v>54142116.380567998</v>
      </c>
      <c r="AA89" s="6">
        <v>91400618.745199978</v>
      </c>
      <c r="AB89" s="8">
        <f t="shared" si="16"/>
        <v>1133512947.0080342</v>
      </c>
      <c r="AC89" s="6"/>
      <c r="AD89" s="6"/>
      <c r="AE89" s="9">
        <f t="shared" si="22"/>
        <v>1555060822.71</v>
      </c>
    </row>
    <row r="90" spans="1:32" ht="29.25" customHeight="1" x14ac:dyDescent="0.3">
      <c r="A90" s="2">
        <f t="shared" si="17"/>
        <v>82</v>
      </c>
      <c r="B90" s="3" t="s">
        <v>90</v>
      </c>
      <c r="C90" s="74">
        <v>270054</v>
      </c>
      <c r="D90" s="16">
        <v>3148002</v>
      </c>
      <c r="E90" s="5"/>
      <c r="F90" s="6">
        <f t="shared" si="18"/>
        <v>0</v>
      </c>
      <c r="G90" s="6"/>
      <c r="H90" s="6"/>
      <c r="I90" s="6">
        <f t="shared" si="23"/>
        <v>116957875.53999999</v>
      </c>
      <c r="J90" s="6">
        <f t="shared" si="19"/>
        <v>0</v>
      </c>
      <c r="K90" s="6"/>
      <c r="L90" s="6"/>
      <c r="M90" s="6"/>
      <c r="N90" s="6">
        <v>8686017.5399999991</v>
      </c>
      <c r="O90" s="6">
        <f t="shared" si="20"/>
        <v>108271858</v>
      </c>
      <c r="P90" s="6">
        <v>107495182</v>
      </c>
      <c r="Q90" s="6">
        <v>776676</v>
      </c>
      <c r="R90" s="6"/>
      <c r="S90" s="7"/>
      <c r="T90" s="8">
        <f t="shared" si="13"/>
        <v>116957875.53999999</v>
      </c>
      <c r="U90" s="6">
        <f t="shared" si="21"/>
        <v>303076947.52272004</v>
      </c>
      <c r="V90" s="6">
        <f t="shared" si="14"/>
        <v>303076947.52272004</v>
      </c>
      <c r="W90" s="6">
        <v>294238297.50672007</v>
      </c>
      <c r="X90" s="8">
        <f t="shared" si="15"/>
        <v>8838650.0159999989</v>
      </c>
      <c r="Y90" s="6"/>
      <c r="Z90" s="6">
        <v>8838650.0159999989</v>
      </c>
      <c r="AA90" s="6"/>
      <c r="AB90" s="8">
        <f t="shared" si="16"/>
        <v>294238297.50672007</v>
      </c>
      <c r="AC90" s="6"/>
      <c r="AD90" s="6"/>
      <c r="AE90" s="9">
        <f t="shared" si="22"/>
        <v>420034823.06</v>
      </c>
    </row>
    <row r="91" spans="1:32" ht="37.5" x14ac:dyDescent="0.3">
      <c r="A91" s="2">
        <f t="shared" si="17"/>
        <v>83</v>
      </c>
      <c r="B91" s="3" t="s">
        <v>91</v>
      </c>
      <c r="C91" s="74">
        <v>270058</v>
      </c>
      <c r="D91" s="16">
        <v>3151001</v>
      </c>
      <c r="E91" s="5"/>
      <c r="F91" s="6">
        <f t="shared" si="18"/>
        <v>0</v>
      </c>
      <c r="G91" s="6"/>
      <c r="H91" s="6"/>
      <c r="I91" s="6">
        <f t="shared" si="23"/>
        <v>65696642.260755301</v>
      </c>
      <c r="J91" s="6">
        <f t="shared" si="19"/>
        <v>0</v>
      </c>
      <c r="K91" s="6"/>
      <c r="L91" s="6"/>
      <c r="M91" s="6"/>
      <c r="N91" s="6">
        <f>39483836.4607553+629227.4</f>
        <v>40113063.860755302</v>
      </c>
      <c r="O91" s="6">
        <f t="shared" si="20"/>
        <v>25583578.399999999</v>
      </c>
      <c r="P91" s="6">
        <v>25583578.399999999</v>
      </c>
      <c r="Q91" s="6">
        <v>0</v>
      </c>
      <c r="R91" s="6"/>
      <c r="S91" s="7"/>
      <c r="T91" s="8">
        <f t="shared" si="13"/>
        <v>65696642.260755301</v>
      </c>
      <c r="U91" s="6">
        <f t="shared" si="21"/>
        <v>555827576.39933825</v>
      </c>
      <c r="V91" s="6">
        <f t="shared" si="14"/>
        <v>537707538.09533823</v>
      </c>
      <c r="W91" s="6">
        <v>412986908.60911018</v>
      </c>
      <c r="X91" s="8">
        <f t="shared" si="15"/>
        <v>124720629.48622802</v>
      </c>
      <c r="Y91" s="6">
        <v>95368490.763789609</v>
      </c>
      <c r="Z91" s="6">
        <v>29352138.722438402</v>
      </c>
      <c r="AA91" s="6">
        <v>18120038.304000001</v>
      </c>
      <c r="AB91" s="8">
        <f t="shared" si="16"/>
        <v>431106946.9131102</v>
      </c>
      <c r="AC91" s="6"/>
      <c r="AD91" s="6"/>
      <c r="AE91" s="9">
        <f t="shared" si="22"/>
        <v>621524218.65999997</v>
      </c>
    </row>
    <row r="92" spans="1:32" ht="39" customHeight="1" x14ac:dyDescent="0.3">
      <c r="A92" s="2">
        <f t="shared" si="17"/>
        <v>84</v>
      </c>
      <c r="B92" s="3" t="s">
        <v>92</v>
      </c>
      <c r="C92" s="74">
        <v>270056</v>
      </c>
      <c r="D92" s="16">
        <v>3241001</v>
      </c>
      <c r="E92" s="5">
        <v>1</v>
      </c>
      <c r="F92" s="6">
        <f t="shared" si="18"/>
        <v>218146530.13999999</v>
      </c>
      <c r="G92" s="6">
        <v>215986663.5</v>
      </c>
      <c r="H92" s="6">
        <v>2159866.64</v>
      </c>
      <c r="I92" s="6">
        <f t="shared" si="23"/>
        <v>215258629.42238799</v>
      </c>
      <c r="J92" s="6">
        <f t="shared" si="19"/>
        <v>143820030.18238798</v>
      </c>
      <c r="K92" s="6">
        <v>4565018.96172</v>
      </c>
      <c r="L92" s="6">
        <v>139255011.22066799</v>
      </c>
      <c r="M92" s="6"/>
      <c r="N92" s="6">
        <v>47137041.740000002</v>
      </c>
      <c r="O92" s="6">
        <f t="shared" si="20"/>
        <v>24301557.500000011</v>
      </c>
      <c r="P92" s="6">
        <f>1498944.00000001+149563.5</f>
        <v>1648507.50000001</v>
      </c>
      <c r="Q92" s="6">
        <v>22653050</v>
      </c>
      <c r="R92" s="6"/>
      <c r="S92" s="7"/>
      <c r="T92" s="8">
        <f t="shared" si="13"/>
        <v>433405159.56238794</v>
      </c>
      <c r="U92" s="6">
        <f t="shared" si="21"/>
        <v>200465373.83169115</v>
      </c>
      <c r="V92" s="6">
        <f t="shared" si="14"/>
        <v>200465373.83169115</v>
      </c>
      <c r="W92" s="6">
        <v>163627745.51385596</v>
      </c>
      <c r="X92" s="8">
        <f t="shared" si="15"/>
        <v>36837628.317835197</v>
      </c>
      <c r="Y92" s="6">
        <v>11689744.9418352</v>
      </c>
      <c r="Z92" s="6">
        <v>25147883.375999995</v>
      </c>
      <c r="AA92" s="6"/>
      <c r="AB92" s="8">
        <f t="shared" si="16"/>
        <v>163627745.51385596</v>
      </c>
      <c r="AC92" s="6"/>
      <c r="AD92" s="6"/>
      <c r="AE92" s="9">
        <f t="shared" si="22"/>
        <v>633870533.38999999</v>
      </c>
    </row>
    <row r="93" spans="1:32" ht="56.25" x14ac:dyDescent="0.3">
      <c r="A93" s="2">
        <f t="shared" si="17"/>
        <v>85</v>
      </c>
      <c r="B93" s="3" t="s">
        <v>93</v>
      </c>
      <c r="C93" s="74">
        <v>270009</v>
      </c>
      <c r="D93" s="17" t="s">
        <v>151</v>
      </c>
      <c r="E93" s="5"/>
      <c r="F93" s="6">
        <f t="shared" si="18"/>
        <v>0</v>
      </c>
      <c r="G93" s="6"/>
      <c r="H93" s="6"/>
      <c r="I93" s="6">
        <f t="shared" si="23"/>
        <v>304682098.70833302</v>
      </c>
      <c r="J93" s="6">
        <f t="shared" si="19"/>
        <v>0</v>
      </c>
      <c r="K93" s="6"/>
      <c r="L93" s="6"/>
      <c r="M93" s="6"/>
      <c r="N93" s="6">
        <f>151331065.878333+3977860</f>
        <v>155308925.878333</v>
      </c>
      <c r="O93" s="6">
        <f t="shared" si="20"/>
        <v>149373172.82999998</v>
      </c>
      <c r="P93" s="6">
        <f>149352323.48+20849.35</f>
        <v>149373172.82999998</v>
      </c>
      <c r="Q93" s="6">
        <v>0</v>
      </c>
      <c r="R93" s="6"/>
      <c r="S93" s="7"/>
      <c r="T93" s="8">
        <f t="shared" si="13"/>
        <v>304682098.70833302</v>
      </c>
      <c r="U93" s="6">
        <f t="shared" si="21"/>
        <v>0</v>
      </c>
      <c r="V93" s="6">
        <f t="shared" si="14"/>
        <v>0</v>
      </c>
      <c r="W93" s="6"/>
      <c r="X93" s="8">
        <f t="shared" si="15"/>
        <v>0</v>
      </c>
      <c r="Y93" s="6"/>
      <c r="Z93" s="6"/>
      <c r="AA93" s="6"/>
      <c r="AB93" s="8">
        <f t="shared" si="16"/>
        <v>0</v>
      </c>
      <c r="AC93" s="6"/>
      <c r="AD93" s="6"/>
      <c r="AE93" s="9">
        <f t="shared" si="22"/>
        <v>304682098.70999998</v>
      </c>
    </row>
    <row r="94" spans="1:32" ht="37.5" x14ac:dyDescent="0.3">
      <c r="A94" s="2">
        <f t="shared" si="17"/>
        <v>86</v>
      </c>
      <c r="B94" s="3" t="s">
        <v>94</v>
      </c>
      <c r="C94" s="74">
        <v>270047</v>
      </c>
      <c r="D94" s="16">
        <v>3101009</v>
      </c>
      <c r="E94" s="5">
        <v>1</v>
      </c>
      <c r="F94" s="6">
        <f t="shared" si="18"/>
        <v>43854059.439999998</v>
      </c>
      <c r="G94" s="6">
        <v>43419860.829999998</v>
      </c>
      <c r="H94" s="6">
        <v>434198.61</v>
      </c>
      <c r="I94" s="6">
        <f t="shared" si="23"/>
        <v>63590761.059295997</v>
      </c>
      <c r="J94" s="6">
        <f t="shared" si="19"/>
        <v>36634635.559295997</v>
      </c>
      <c r="K94" s="6">
        <v>32541289.759296</v>
      </c>
      <c r="L94" s="6">
        <v>2745908.75</v>
      </c>
      <c r="M94" s="6">
        <v>1347437.05</v>
      </c>
      <c r="N94" s="6">
        <v>418988</v>
      </c>
      <c r="O94" s="6">
        <f t="shared" si="20"/>
        <v>26537137.5</v>
      </c>
      <c r="P94" s="6">
        <v>114085</v>
      </c>
      <c r="Q94" s="6">
        <v>8413990</v>
      </c>
      <c r="R94" s="6">
        <v>18009062.5</v>
      </c>
      <c r="S94" s="7"/>
      <c r="T94" s="8">
        <f t="shared" si="13"/>
        <v>107444820.49929599</v>
      </c>
      <c r="U94" s="6">
        <f t="shared" si="21"/>
        <v>23454589.685875203</v>
      </c>
      <c r="V94" s="6">
        <f t="shared" si="14"/>
        <v>23454589.685875203</v>
      </c>
      <c r="W94" s="6"/>
      <c r="X94" s="8">
        <f t="shared" si="15"/>
        <v>23454589.685875203</v>
      </c>
      <c r="Y94" s="6"/>
      <c r="Z94" s="6">
        <v>23454589.685875203</v>
      </c>
      <c r="AA94" s="6"/>
      <c r="AB94" s="8">
        <f t="shared" si="16"/>
        <v>0</v>
      </c>
      <c r="AC94" s="6"/>
      <c r="AD94" s="6"/>
      <c r="AE94" s="9">
        <f t="shared" si="22"/>
        <v>130899410.19</v>
      </c>
    </row>
    <row r="95" spans="1:32" ht="42.75" customHeight="1" x14ac:dyDescent="0.3">
      <c r="A95" s="2">
        <f t="shared" si="17"/>
        <v>87</v>
      </c>
      <c r="B95" s="3" t="s">
        <v>184</v>
      </c>
      <c r="C95" s="74">
        <v>270232</v>
      </c>
      <c r="D95" s="16">
        <v>3107003</v>
      </c>
      <c r="E95" s="5"/>
      <c r="F95" s="6">
        <f t="shared" si="18"/>
        <v>0</v>
      </c>
      <c r="G95" s="6"/>
      <c r="H95" s="6"/>
      <c r="I95" s="6">
        <f t="shared" si="23"/>
        <v>221289600</v>
      </c>
      <c r="J95" s="6">
        <f t="shared" si="19"/>
        <v>0</v>
      </c>
      <c r="K95" s="6"/>
      <c r="L95" s="6"/>
      <c r="M95" s="6"/>
      <c r="N95" s="6"/>
      <c r="O95" s="6">
        <f t="shared" si="20"/>
        <v>221289600</v>
      </c>
      <c r="P95" s="6">
        <v>221289600</v>
      </c>
      <c r="Q95" s="6"/>
      <c r="R95" s="6"/>
      <c r="S95" s="7"/>
      <c r="T95" s="8">
        <f t="shared" si="13"/>
        <v>221289600</v>
      </c>
      <c r="U95" s="6">
        <f t="shared" si="21"/>
        <v>0</v>
      </c>
      <c r="V95" s="6">
        <f t="shared" si="14"/>
        <v>0</v>
      </c>
      <c r="W95" s="6"/>
      <c r="X95" s="8">
        <f t="shared" si="15"/>
        <v>0</v>
      </c>
      <c r="Y95" s="6"/>
      <c r="Z95" s="6"/>
      <c r="AA95" s="6"/>
      <c r="AB95" s="8">
        <f t="shared" si="16"/>
        <v>0</v>
      </c>
      <c r="AC95" s="6"/>
      <c r="AD95" s="6"/>
      <c r="AE95" s="9">
        <f t="shared" si="22"/>
        <v>221289600</v>
      </c>
    </row>
    <row r="96" spans="1:32" ht="37.5" x14ac:dyDescent="0.3">
      <c r="A96" s="2">
        <f t="shared" si="17"/>
        <v>88</v>
      </c>
      <c r="B96" s="3" t="s">
        <v>95</v>
      </c>
      <c r="C96" s="74">
        <v>270057</v>
      </c>
      <c r="D96" s="16">
        <v>4346004</v>
      </c>
      <c r="E96" s="5">
        <v>1</v>
      </c>
      <c r="F96" s="6">
        <f t="shared" si="18"/>
        <v>11854105.090000002</v>
      </c>
      <c r="G96" s="6">
        <v>11736737.710000001</v>
      </c>
      <c r="H96" s="6">
        <v>117367.38</v>
      </c>
      <c r="I96" s="6">
        <f t="shared" si="23"/>
        <v>74752059.277919754</v>
      </c>
      <c r="J96" s="6">
        <f t="shared" si="19"/>
        <v>51087409.999919757</v>
      </c>
      <c r="K96" s="6">
        <v>41124186.572832003</v>
      </c>
      <c r="L96" s="6">
        <v>8831984.6970877592</v>
      </c>
      <c r="M96" s="6">
        <v>1131238.73</v>
      </c>
      <c r="N96" s="6">
        <v>1785690.7480000001</v>
      </c>
      <c r="O96" s="6">
        <f t="shared" si="20"/>
        <v>21878958.530000001</v>
      </c>
      <c r="P96" s="6">
        <v>1863708.2800000012</v>
      </c>
      <c r="Q96" s="6">
        <v>1812244</v>
      </c>
      <c r="R96" s="6">
        <v>18203006.25</v>
      </c>
      <c r="S96" s="7"/>
      <c r="T96" s="8">
        <f t="shared" si="13"/>
        <v>86606164.367919758</v>
      </c>
      <c r="U96" s="6">
        <f t="shared" si="21"/>
        <v>92133038.471487999</v>
      </c>
      <c r="V96" s="6">
        <f t="shared" si="14"/>
        <v>89560101.335487992</v>
      </c>
      <c r="W96" s="6">
        <v>57461345.488139197</v>
      </c>
      <c r="X96" s="8">
        <f t="shared" si="15"/>
        <v>32098755.847348802</v>
      </c>
      <c r="Y96" s="6">
        <v>16323054.557220003</v>
      </c>
      <c r="Z96" s="6">
        <v>15775701.290128801</v>
      </c>
      <c r="AA96" s="6">
        <v>2572937.1359999999</v>
      </c>
      <c r="AB96" s="8">
        <f t="shared" si="16"/>
        <v>60034282.624139197</v>
      </c>
      <c r="AC96" s="6"/>
      <c r="AD96" s="6"/>
      <c r="AE96" s="9">
        <f t="shared" si="22"/>
        <v>178739202.84</v>
      </c>
    </row>
    <row r="97" spans="1:31" ht="37.5" x14ac:dyDescent="0.3">
      <c r="A97" s="2">
        <f t="shared" si="17"/>
        <v>89</v>
      </c>
      <c r="B97" s="3" t="s">
        <v>96</v>
      </c>
      <c r="C97" s="74">
        <v>270060</v>
      </c>
      <c r="D97" s="16">
        <v>3131001</v>
      </c>
      <c r="E97" s="5">
        <v>1</v>
      </c>
      <c r="F97" s="6">
        <f t="shared" si="18"/>
        <v>3789506.1599999997</v>
      </c>
      <c r="G97" s="6">
        <v>3751986.3</v>
      </c>
      <c r="H97" s="6">
        <v>37519.86</v>
      </c>
      <c r="I97" s="6">
        <f t="shared" si="23"/>
        <v>29288713.825275201</v>
      </c>
      <c r="J97" s="6">
        <f t="shared" si="19"/>
        <v>17699829.575275201</v>
      </c>
      <c r="K97" s="6">
        <v>13626408.002976</v>
      </c>
      <c r="L97" s="6">
        <v>3040858.0322992001</v>
      </c>
      <c r="M97" s="6">
        <v>1032563.54</v>
      </c>
      <c r="N97" s="6">
        <v>629102</v>
      </c>
      <c r="O97" s="6">
        <f t="shared" si="20"/>
        <v>10959782.25</v>
      </c>
      <c r="P97" s="6">
        <v>5662055</v>
      </c>
      <c r="Q97" s="6">
        <v>129446</v>
      </c>
      <c r="R97" s="6">
        <v>5168281.25</v>
      </c>
      <c r="S97" s="7"/>
      <c r="T97" s="8">
        <f t="shared" si="13"/>
        <v>33078219.985275201</v>
      </c>
      <c r="U97" s="6">
        <f t="shared" si="21"/>
        <v>7395337.1519999998</v>
      </c>
      <c r="V97" s="6">
        <f t="shared" si="14"/>
        <v>7395337.1519999998</v>
      </c>
      <c r="W97" s="6"/>
      <c r="X97" s="8">
        <f t="shared" si="15"/>
        <v>7395337.1519999998</v>
      </c>
      <c r="Y97" s="6"/>
      <c r="Z97" s="6">
        <v>7395337.1519999998</v>
      </c>
      <c r="AA97" s="6"/>
      <c r="AB97" s="8">
        <f t="shared" si="16"/>
        <v>0</v>
      </c>
      <c r="AC97" s="6"/>
      <c r="AD97" s="6"/>
      <c r="AE97" s="9">
        <f t="shared" si="22"/>
        <v>40473557.140000001</v>
      </c>
    </row>
    <row r="98" spans="1:31" ht="56.25" x14ac:dyDescent="0.3">
      <c r="A98" s="2">
        <f t="shared" si="17"/>
        <v>90</v>
      </c>
      <c r="B98" s="3" t="s">
        <v>97</v>
      </c>
      <c r="C98" s="74">
        <v>270132</v>
      </c>
      <c r="D98" s="16">
        <v>3310001</v>
      </c>
      <c r="E98" s="5"/>
      <c r="F98" s="6">
        <f t="shared" si="18"/>
        <v>0</v>
      </c>
      <c r="G98" s="6"/>
      <c r="H98" s="6"/>
      <c r="I98" s="6">
        <f t="shared" si="23"/>
        <v>0</v>
      </c>
      <c r="J98" s="6">
        <f t="shared" si="19"/>
        <v>0</v>
      </c>
      <c r="K98" s="6"/>
      <c r="L98" s="6"/>
      <c r="M98" s="6"/>
      <c r="N98" s="6"/>
      <c r="O98" s="6">
        <f t="shared" si="20"/>
        <v>0</v>
      </c>
      <c r="P98" s="6"/>
      <c r="Q98" s="6"/>
      <c r="R98" s="6"/>
      <c r="S98" s="7"/>
      <c r="T98" s="8">
        <f t="shared" si="13"/>
        <v>0</v>
      </c>
      <c r="U98" s="6">
        <f t="shared" si="21"/>
        <v>0</v>
      </c>
      <c r="V98" s="6">
        <f t="shared" si="14"/>
        <v>0</v>
      </c>
      <c r="W98" s="6"/>
      <c r="X98" s="8">
        <f t="shared" si="15"/>
        <v>0</v>
      </c>
      <c r="Y98" s="6"/>
      <c r="Z98" s="6"/>
      <c r="AA98" s="6"/>
      <c r="AB98" s="8">
        <f t="shared" si="16"/>
        <v>0</v>
      </c>
      <c r="AC98" s="6">
        <v>470193042</v>
      </c>
      <c r="AD98" s="6"/>
      <c r="AE98" s="9">
        <f t="shared" si="22"/>
        <v>470193042</v>
      </c>
    </row>
    <row r="99" spans="1:31" x14ac:dyDescent="0.3">
      <c r="A99" s="2">
        <f t="shared" si="17"/>
        <v>91</v>
      </c>
      <c r="B99" s="3" t="s">
        <v>119</v>
      </c>
      <c r="C99" s="74">
        <v>270223</v>
      </c>
      <c r="D99" s="16" t="s">
        <v>120</v>
      </c>
      <c r="E99" s="5"/>
      <c r="F99" s="6">
        <f t="shared" si="18"/>
        <v>0</v>
      </c>
      <c r="G99" s="6"/>
      <c r="H99" s="6"/>
      <c r="I99" s="6">
        <f t="shared" si="23"/>
        <v>1119610.8805385293</v>
      </c>
      <c r="J99" s="6">
        <f t="shared" si="19"/>
        <v>0</v>
      </c>
      <c r="K99" s="6"/>
      <c r="L99" s="6"/>
      <c r="M99" s="6"/>
      <c r="N99" s="6">
        <v>1119610.8805385293</v>
      </c>
      <c r="O99" s="6">
        <f t="shared" si="20"/>
        <v>0</v>
      </c>
      <c r="P99" s="6"/>
      <c r="Q99" s="6"/>
      <c r="R99" s="6"/>
      <c r="S99" s="7"/>
      <c r="T99" s="8">
        <f t="shared" si="13"/>
        <v>1119610.8805385293</v>
      </c>
      <c r="U99" s="6">
        <f t="shared" si="21"/>
        <v>38939973.638680801</v>
      </c>
      <c r="V99" s="6">
        <f t="shared" si="14"/>
        <v>38939973.638680801</v>
      </c>
      <c r="W99" s="6"/>
      <c r="X99" s="8">
        <f t="shared" si="15"/>
        <v>38939973.638680801</v>
      </c>
      <c r="Y99" s="6">
        <v>12486322.800000001</v>
      </c>
      <c r="Z99" s="6">
        <v>26453650.8386808</v>
      </c>
      <c r="AA99" s="6"/>
      <c r="AB99" s="8">
        <f t="shared" si="16"/>
        <v>0</v>
      </c>
      <c r="AC99" s="6"/>
      <c r="AD99" s="6"/>
      <c r="AE99" s="9">
        <f t="shared" si="22"/>
        <v>40059584.520000003</v>
      </c>
    </row>
    <row r="100" spans="1:31" x14ac:dyDescent="0.3">
      <c r="A100" s="2">
        <f t="shared" si="17"/>
        <v>92</v>
      </c>
      <c r="B100" s="3" t="s">
        <v>171</v>
      </c>
      <c r="C100" s="74" t="s">
        <v>195</v>
      </c>
      <c r="D100" s="16">
        <v>2138254</v>
      </c>
      <c r="E100" s="5"/>
      <c r="F100" s="6">
        <f t="shared" si="18"/>
        <v>0</v>
      </c>
      <c r="G100" s="6"/>
      <c r="H100" s="6"/>
      <c r="I100" s="6">
        <f>N100+O100+J100</f>
        <v>215670.8</v>
      </c>
      <c r="J100" s="6">
        <f t="shared" si="19"/>
        <v>0</v>
      </c>
      <c r="K100" s="6"/>
      <c r="L100" s="6"/>
      <c r="M100" s="6"/>
      <c r="N100" s="6"/>
      <c r="O100" s="6">
        <f t="shared" si="20"/>
        <v>215670.8</v>
      </c>
      <c r="P100" s="6">
        <v>215670.8</v>
      </c>
      <c r="Q100" s="6"/>
      <c r="R100" s="6"/>
      <c r="S100" s="7"/>
      <c r="T100" s="8">
        <f t="shared" si="13"/>
        <v>215670.8</v>
      </c>
      <c r="U100" s="6"/>
      <c r="V100" s="6"/>
      <c r="W100" s="6"/>
      <c r="X100" s="8"/>
      <c r="Y100" s="6"/>
      <c r="Z100" s="6"/>
      <c r="AA100" s="6"/>
      <c r="AB100" s="8">
        <f t="shared" si="16"/>
        <v>0</v>
      </c>
      <c r="AC100" s="6"/>
      <c r="AD100" s="6"/>
      <c r="AE100" s="9">
        <f t="shared" si="22"/>
        <v>215670.8</v>
      </c>
    </row>
    <row r="101" spans="1:31" ht="37.5" x14ac:dyDescent="0.3">
      <c r="A101" s="2">
        <f t="shared" si="17"/>
        <v>93</v>
      </c>
      <c r="B101" s="3" t="s">
        <v>98</v>
      </c>
      <c r="C101" s="74">
        <v>270098</v>
      </c>
      <c r="D101" s="16">
        <v>1343005</v>
      </c>
      <c r="E101" s="5">
        <v>1</v>
      </c>
      <c r="F101" s="6">
        <f t="shared" si="18"/>
        <v>16275707.09</v>
      </c>
      <c r="G101" s="6">
        <v>16114561.48</v>
      </c>
      <c r="H101" s="6">
        <v>161145.60999999999</v>
      </c>
      <c r="I101" s="6">
        <f t="shared" ref="I101:I121" si="24">N101+O101+J101</f>
        <v>45748288.942936003</v>
      </c>
      <c r="J101" s="6">
        <f t="shared" si="19"/>
        <v>38560779.542936005</v>
      </c>
      <c r="K101" s="6">
        <v>24311759.487960003</v>
      </c>
      <c r="L101" s="6">
        <v>13394347.294976</v>
      </c>
      <c r="M101" s="6">
        <v>854672.76</v>
      </c>
      <c r="N101" s="6">
        <v>31505.4</v>
      </c>
      <c r="O101" s="6">
        <f t="shared" si="20"/>
        <v>7156004</v>
      </c>
      <c r="P101" s="6">
        <v>76056</v>
      </c>
      <c r="Q101" s="6">
        <v>3128259</v>
      </c>
      <c r="R101" s="6">
        <v>3951689</v>
      </c>
      <c r="S101" s="7">
        <v>11050956</v>
      </c>
      <c r="T101" s="8">
        <f t="shared" si="13"/>
        <v>73074952.032936007</v>
      </c>
      <c r="U101" s="6">
        <f t="shared" si="21"/>
        <v>37748098.201647997</v>
      </c>
      <c r="V101" s="6">
        <f t="shared" si="14"/>
        <v>37748098.201647997</v>
      </c>
      <c r="W101" s="6">
        <v>20910716.6296</v>
      </c>
      <c r="X101" s="8">
        <f t="shared" si="15"/>
        <v>16837381.572047997</v>
      </c>
      <c r="Y101" s="6">
        <v>740678.39999999991</v>
      </c>
      <c r="Z101" s="6">
        <v>16096703.172047999</v>
      </c>
      <c r="AA101" s="6"/>
      <c r="AB101" s="8">
        <f t="shared" si="16"/>
        <v>20910716.6296</v>
      </c>
      <c r="AC101" s="6">
        <v>10040730</v>
      </c>
      <c r="AD101" s="6"/>
      <c r="AE101" s="9">
        <f t="shared" si="22"/>
        <v>120863780.23</v>
      </c>
    </row>
    <row r="102" spans="1:31" ht="37.5" x14ac:dyDescent="0.3">
      <c r="A102" s="2">
        <f t="shared" si="17"/>
        <v>94</v>
      </c>
      <c r="B102" s="45" t="s">
        <v>99</v>
      </c>
      <c r="C102" s="74">
        <v>270134</v>
      </c>
      <c r="D102" s="16">
        <v>1340004</v>
      </c>
      <c r="E102" s="5">
        <v>1</v>
      </c>
      <c r="F102" s="6">
        <f t="shared" si="18"/>
        <v>41915112.599999994</v>
      </c>
      <c r="G102" s="6">
        <v>41500111.489999995</v>
      </c>
      <c r="H102" s="6">
        <v>415001.11</v>
      </c>
      <c r="I102" s="6">
        <f t="shared" si="24"/>
        <v>201343443.33120191</v>
      </c>
      <c r="J102" s="6">
        <f t="shared" si="19"/>
        <v>129800677.66120192</v>
      </c>
      <c r="K102" s="6">
        <v>72830250.852593929</v>
      </c>
      <c r="L102" s="6">
        <v>53817120.068608001</v>
      </c>
      <c r="M102" s="6">
        <v>3153306.74</v>
      </c>
      <c r="N102" s="6"/>
      <c r="O102" s="6">
        <f t="shared" si="20"/>
        <v>71542765.670000002</v>
      </c>
      <c r="P102" s="6">
        <f>20328814+228825.75</f>
        <v>20557639.75</v>
      </c>
      <c r="Q102" s="6">
        <v>23511563.16</v>
      </c>
      <c r="R102" s="6">
        <v>27473562.760000002</v>
      </c>
      <c r="S102" s="7">
        <v>25570356</v>
      </c>
      <c r="T102" s="8">
        <f t="shared" si="13"/>
        <v>268828911.93120193</v>
      </c>
      <c r="U102" s="6">
        <f t="shared" si="21"/>
        <v>96272286.514062643</v>
      </c>
      <c r="V102" s="6">
        <f t="shared" si="14"/>
        <v>96272286.514062643</v>
      </c>
      <c r="W102" s="6">
        <v>69610364.685222641</v>
      </c>
      <c r="X102" s="8">
        <f t="shared" si="15"/>
        <v>26661921.828840002</v>
      </c>
      <c r="Y102" s="6">
        <v>11915032.5</v>
      </c>
      <c r="Z102" s="6">
        <v>14746889.328840001</v>
      </c>
      <c r="AA102" s="6"/>
      <c r="AB102" s="8">
        <f t="shared" si="16"/>
        <v>69610364.685222641</v>
      </c>
      <c r="AC102" s="6">
        <v>45486713.5</v>
      </c>
      <c r="AD102" s="6"/>
      <c r="AE102" s="9">
        <f t="shared" si="22"/>
        <v>410587911.94999999</v>
      </c>
    </row>
    <row r="103" spans="1:31" ht="26.25" customHeight="1" x14ac:dyDescent="0.3">
      <c r="A103" s="2">
        <f t="shared" si="17"/>
        <v>95</v>
      </c>
      <c r="B103" s="11" t="s">
        <v>100</v>
      </c>
      <c r="C103" s="74">
        <v>270155</v>
      </c>
      <c r="D103" s="16">
        <v>1343001</v>
      </c>
      <c r="E103" s="5">
        <v>1</v>
      </c>
      <c r="F103" s="6">
        <f t="shared" si="18"/>
        <v>44296423.219999999</v>
      </c>
      <c r="G103" s="6">
        <v>43857844.769999996</v>
      </c>
      <c r="H103" s="6">
        <v>438578.45</v>
      </c>
      <c r="I103" s="6">
        <f t="shared" si="24"/>
        <v>65498977.450117126</v>
      </c>
      <c r="J103" s="6">
        <f t="shared" si="19"/>
        <v>40971324.750117131</v>
      </c>
      <c r="K103" s="6">
        <v>24115302.098469127</v>
      </c>
      <c r="L103" s="6">
        <v>15551001.531648003</v>
      </c>
      <c r="M103" s="6">
        <v>1305021.1200000001</v>
      </c>
      <c r="N103" s="6">
        <v>1336434</v>
      </c>
      <c r="O103" s="6">
        <f t="shared" si="20"/>
        <v>23191218.699999999</v>
      </c>
      <c r="P103" s="6">
        <v>3414040</v>
      </c>
      <c r="Q103" s="6">
        <v>11177593.02</v>
      </c>
      <c r="R103" s="6">
        <v>8599585.6799999997</v>
      </c>
      <c r="S103" s="7">
        <v>8630370</v>
      </c>
      <c r="T103" s="8">
        <f t="shared" si="13"/>
        <v>118425770.67011712</v>
      </c>
      <c r="U103" s="6">
        <f t="shared" si="21"/>
        <v>134481252.00896639</v>
      </c>
      <c r="V103" s="6">
        <f t="shared" si="14"/>
        <v>134481252.00896639</v>
      </c>
      <c r="W103" s="6">
        <v>114480649.56680639</v>
      </c>
      <c r="X103" s="8">
        <f t="shared" si="15"/>
        <v>20000602.442159999</v>
      </c>
      <c r="Y103" s="6"/>
      <c r="Z103" s="6">
        <v>20000602.442159999</v>
      </c>
      <c r="AA103" s="6"/>
      <c r="AB103" s="8">
        <f t="shared" si="16"/>
        <v>114480649.56680639</v>
      </c>
      <c r="AC103" s="6">
        <v>17683910</v>
      </c>
      <c r="AD103" s="6"/>
      <c r="AE103" s="9">
        <f t="shared" si="22"/>
        <v>270590932.68000001</v>
      </c>
    </row>
    <row r="104" spans="1:31" x14ac:dyDescent="0.3">
      <c r="A104" s="2">
        <f t="shared" si="17"/>
        <v>96</v>
      </c>
      <c r="B104" s="11" t="s">
        <v>101</v>
      </c>
      <c r="C104" s="74">
        <v>270168</v>
      </c>
      <c r="D104" s="16">
        <v>1343002</v>
      </c>
      <c r="E104" s="5">
        <v>1</v>
      </c>
      <c r="F104" s="6">
        <f t="shared" si="18"/>
        <v>69171636.599999994</v>
      </c>
      <c r="G104" s="6">
        <v>68486768.909999996</v>
      </c>
      <c r="H104" s="6">
        <v>684867.69</v>
      </c>
      <c r="I104" s="6">
        <f t="shared" si="24"/>
        <v>72997145.964655042</v>
      </c>
      <c r="J104" s="6">
        <f t="shared" si="19"/>
        <v>45515448.184655048</v>
      </c>
      <c r="K104" s="6">
        <v>28052804.722465605</v>
      </c>
      <c r="L104" s="6">
        <v>15529330.432189442</v>
      </c>
      <c r="M104" s="6">
        <v>1933313.03</v>
      </c>
      <c r="N104" s="6">
        <f>1489204.5+600016</f>
        <v>2089220.5</v>
      </c>
      <c r="O104" s="6">
        <f t="shared" si="20"/>
        <v>25392477.280000001</v>
      </c>
      <c r="P104" s="6">
        <v>6977002.0000000019</v>
      </c>
      <c r="Q104" s="6">
        <v>5393550</v>
      </c>
      <c r="R104" s="6">
        <v>13021925.279999999</v>
      </c>
      <c r="S104" s="7">
        <v>21206052</v>
      </c>
      <c r="T104" s="8">
        <f t="shared" si="13"/>
        <v>163374834.56465504</v>
      </c>
      <c r="U104" s="6">
        <f t="shared" si="21"/>
        <v>114727008.04764771</v>
      </c>
      <c r="V104" s="6">
        <f t="shared" si="14"/>
        <v>114727008.04764771</v>
      </c>
      <c r="W104" s="6">
        <v>84937079.724871725</v>
      </c>
      <c r="X104" s="8">
        <f t="shared" si="15"/>
        <v>29789928.322775997</v>
      </c>
      <c r="Y104" s="6">
        <v>11496507.119999999</v>
      </c>
      <c r="Z104" s="6">
        <v>18293421.202776</v>
      </c>
      <c r="AA104" s="6"/>
      <c r="AB104" s="8">
        <f t="shared" si="16"/>
        <v>84937079.724871725</v>
      </c>
      <c r="AC104" s="6">
        <v>19204223.399999999</v>
      </c>
      <c r="AD104" s="6">
        <v>10905460.800000001</v>
      </c>
      <c r="AE104" s="9">
        <f t="shared" si="22"/>
        <v>308211526.81</v>
      </c>
    </row>
    <row r="105" spans="1:31" ht="37.5" x14ac:dyDescent="0.3">
      <c r="A105" s="2">
        <f t="shared" si="17"/>
        <v>97</v>
      </c>
      <c r="B105" s="3" t="s">
        <v>102</v>
      </c>
      <c r="C105" s="74">
        <v>270169</v>
      </c>
      <c r="D105" s="16">
        <v>1343303</v>
      </c>
      <c r="E105" s="5">
        <v>1</v>
      </c>
      <c r="F105" s="6">
        <f t="shared" si="18"/>
        <v>221055814.53000003</v>
      </c>
      <c r="G105" s="6">
        <v>218867143.10000002</v>
      </c>
      <c r="H105" s="6">
        <v>2188671.4300000002</v>
      </c>
      <c r="I105" s="6">
        <f t="shared" si="24"/>
        <v>153331256.75925377</v>
      </c>
      <c r="J105" s="6">
        <f t="shared" si="19"/>
        <v>96108806.212324828</v>
      </c>
      <c r="K105" s="6">
        <v>57721971.233313613</v>
      </c>
      <c r="L105" s="6">
        <v>35450477.609011203</v>
      </c>
      <c r="M105" s="6">
        <v>2936357.37</v>
      </c>
      <c r="N105" s="6">
        <v>5886608.5069289394</v>
      </c>
      <c r="O105" s="6">
        <f t="shared" si="20"/>
        <v>51335842.039999999</v>
      </c>
      <c r="P105" s="6">
        <f>22719594+69497.8</f>
        <v>22789091.800000001</v>
      </c>
      <c r="Q105" s="6">
        <v>14238972</v>
      </c>
      <c r="R105" s="6">
        <v>14307778.24</v>
      </c>
      <c r="S105" s="7">
        <v>45141264</v>
      </c>
      <c r="T105" s="8">
        <f t="shared" ref="T105:T121" si="25">F105+I105+S105</f>
        <v>419528335.28925383</v>
      </c>
      <c r="U105" s="6">
        <f t="shared" si="21"/>
        <v>327005839.64524549</v>
      </c>
      <c r="V105" s="6">
        <f t="shared" si="14"/>
        <v>327005839.64524549</v>
      </c>
      <c r="W105" s="6">
        <v>200363308.53603351</v>
      </c>
      <c r="X105" s="8">
        <f t="shared" si="15"/>
        <v>126642531.10921198</v>
      </c>
      <c r="Y105" s="6">
        <v>25157177.206559993</v>
      </c>
      <c r="Z105" s="6">
        <v>101485353.90265198</v>
      </c>
      <c r="AA105" s="6"/>
      <c r="AB105" s="8">
        <f t="shared" si="16"/>
        <v>200363308.53603351</v>
      </c>
      <c r="AC105" s="6">
        <v>40300142.399999999</v>
      </c>
      <c r="AD105" s="6"/>
      <c r="AE105" s="9">
        <f t="shared" si="22"/>
        <v>786834317.33000004</v>
      </c>
    </row>
    <row r="106" spans="1:31" x14ac:dyDescent="0.3">
      <c r="A106" s="2">
        <f t="shared" si="17"/>
        <v>98</v>
      </c>
      <c r="B106" s="3" t="s">
        <v>103</v>
      </c>
      <c r="C106" s="74">
        <v>270087</v>
      </c>
      <c r="D106" s="16">
        <v>1340011</v>
      </c>
      <c r="E106" s="5">
        <v>1</v>
      </c>
      <c r="F106" s="6">
        <f t="shared" si="18"/>
        <v>91389305.220000014</v>
      </c>
      <c r="G106" s="6">
        <v>90484460.610000014</v>
      </c>
      <c r="H106" s="6">
        <v>904844.61</v>
      </c>
      <c r="I106" s="6">
        <f t="shared" si="24"/>
        <v>50858794.163910076</v>
      </c>
      <c r="J106" s="6">
        <f t="shared" si="19"/>
        <v>34515424.07391008</v>
      </c>
      <c r="K106" s="6">
        <v>19315823.74646176</v>
      </c>
      <c r="L106" s="6">
        <v>14663669.067448322</v>
      </c>
      <c r="M106" s="6">
        <v>535931.26</v>
      </c>
      <c r="N106" s="6">
        <v>171257</v>
      </c>
      <c r="O106" s="6">
        <f t="shared" si="20"/>
        <v>16172113.09</v>
      </c>
      <c r="P106" s="6">
        <v>6479199.9999999991</v>
      </c>
      <c r="Q106" s="6">
        <v>1668764.37</v>
      </c>
      <c r="R106" s="6">
        <v>8024148.7199999997</v>
      </c>
      <c r="S106" s="7">
        <v>6493326</v>
      </c>
      <c r="T106" s="8">
        <f t="shared" si="25"/>
        <v>148741425.38391009</v>
      </c>
      <c r="U106" s="6">
        <f t="shared" si="21"/>
        <v>100938719.81474279</v>
      </c>
      <c r="V106" s="6">
        <f t="shared" si="14"/>
        <v>100938719.81474279</v>
      </c>
      <c r="W106" s="6">
        <v>76575873.238462791</v>
      </c>
      <c r="X106" s="8">
        <f t="shared" si="15"/>
        <v>24362846.576279998</v>
      </c>
      <c r="Y106" s="6"/>
      <c r="Z106" s="6">
        <v>24362846.576279998</v>
      </c>
      <c r="AA106" s="6"/>
      <c r="AB106" s="8">
        <f t="shared" si="16"/>
        <v>76575873.238462791</v>
      </c>
      <c r="AC106" s="6">
        <v>18037001.5</v>
      </c>
      <c r="AD106" s="6"/>
      <c r="AE106" s="9">
        <f t="shared" si="22"/>
        <v>267717146.69999999</v>
      </c>
    </row>
    <row r="107" spans="1:31" ht="37.5" x14ac:dyDescent="0.3">
      <c r="A107" s="2">
        <f t="shared" si="17"/>
        <v>99</v>
      </c>
      <c r="B107" s="11" t="s">
        <v>104</v>
      </c>
      <c r="C107" s="74">
        <v>270146</v>
      </c>
      <c r="D107" s="16">
        <v>1340013</v>
      </c>
      <c r="E107" s="5">
        <v>1</v>
      </c>
      <c r="F107" s="6">
        <f t="shared" si="18"/>
        <v>118186700.31999999</v>
      </c>
      <c r="G107" s="6">
        <v>117016534.97</v>
      </c>
      <c r="H107" s="6">
        <v>1170165.3500000001</v>
      </c>
      <c r="I107" s="6">
        <f t="shared" si="24"/>
        <v>92452232.587128609</v>
      </c>
      <c r="J107" s="6">
        <f t="shared" si="19"/>
        <v>58503272.667128615</v>
      </c>
      <c r="K107" s="6">
        <v>38656007.563341416</v>
      </c>
      <c r="L107" s="6">
        <v>18205180.503787201</v>
      </c>
      <c r="M107" s="6">
        <v>1642084.6</v>
      </c>
      <c r="N107" s="6">
        <v>983416</v>
      </c>
      <c r="O107" s="6">
        <f t="shared" si="20"/>
        <v>32965543.920000002</v>
      </c>
      <c r="P107" s="6">
        <f>12021587.92+56655</f>
        <v>12078242.92</v>
      </c>
      <c r="Q107" s="6">
        <v>8867051</v>
      </c>
      <c r="R107" s="6">
        <v>12020250</v>
      </c>
      <c r="S107" s="7">
        <v>36557136</v>
      </c>
      <c r="T107" s="8">
        <f t="shared" si="25"/>
        <v>247196068.9071286</v>
      </c>
      <c r="U107" s="6">
        <f t="shared" si="21"/>
        <v>138743714.2963891</v>
      </c>
      <c r="V107" s="6">
        <f t="shared" si="14"/>
        <v>138743714.2963891</v>
      </c>
      <c r="W107" s="6">
        <v>85351615.927761123</v>
      </c>
      <c r="X107" s="8">
        <f t="shared" si="15"/>
        <v>53392098.368627995</v>
      </c>
      <c r="Y107" s="6">
        <v>5547035.1063599996</v>
      </c>
      <c r="Z107" s="6">
        <v>47845063.262267992</v>
      </c>
      <c r="AA107" s="6"/>
      <c r="AB107" s="8">
        <f t="shared" si="16"/>
        <v>85351615.927761123</v>
      </c>
      <c r="AC107" s="6">
        <v>31358051.100000001</v>
      </c>
      <c r="AD107" s="6"/>
      <c r="AE107" s="9">
        <f t="shared" si="22"/>
        <v>417297834.30000001</v>
      </c>
    </row>
    <row r="108" spans="1:31" x14ac:dyDescent="0.3">
      <c r="A108" s="2">
        <f t="shared" si="17"/>
        <v>100</v>
      </c>
      <c r="B108" s="11" t="s">
        <v>105</v>
      </c>
      <c r="C108" s="74">
        <v>270147</v>
      </c>
      <c r="D108" s="16">
        <v>1340014</v>
      </c>
      <c r="E108" s="5">
        <v>1</v>
      </c>
      <c r="F108" s="6">
        <f t="shared" si="18"/>
        <v>227272419.78999996</v>
      </c>
      <c r="G108" s="6">
        <v>225022197.80999997</v>
      </c>
      <c r="H108" s="6">
        <v>2250221.98</v>
      </c>
      <c r="I108" s="6">
        <f t="shared" si="24"/>
        <v>227415401.35453555</v>
      </c>
      <c r="J108" s="6">
        <f t="shared" si="19"/>
        <v>141267497.65879044</v>
      </c>
      <c r="K108" s="6">
        <v>86735983.979592353</v>
      </c>
      <c r="L108" s="6">
        <v>52050366.019198082</v>
      </c>
      <c r="M108" s="6">
        <v>2481147.66</v>
      </c>
      <c r="N108" s="6">
        <v>7756560.8657450965</v>
      </c>
      <c r="O108" s="6">
        <f t="shared" si="20"/>
        <v>78391342.830000013</v>
      </c>
      <c r="P108" s="6">
        <f>4747649.00000001+31711.65</f>
        <v>4779360.6500000106</v>
      </c>
      <c r="Q108" s="6">
        <v>30300719.68</v>
      </c>
      <c r="R108" s="6">
        <v>43311262.5</v>
      </c>
      <c r="S108" s="7">
        <v>14005857.600000001</v>
      </c>
      <c r="T108" s="8">
        <f t="shared" si="25"/>
        <v>468693678.74453557</v>
      </c>
      <c r="U108" s="6">
        <f t="shared" si="21"/>
        <v>444704002.4658215</v>
      </c>
      <c r="V108" s="6">
        <f t="shared" si="14"/>
        <v>444704002.4658215</v>
      </c>
      <c r="W108" s="6">
        <v>364797478.60822552</v>
      </c>
      <c r="X108" s="8">
        <f t="shared" si="15"/>
        <v>79906523.857595995</v>
      </c>
      <c r="Y108" s="6">
        <v>32724766.599407997</v>
      </c>
      <c r="Z108" s="6">
        <v>47181757.258187994</v>
      </c>
      <c r="AA108" s="6"/>
      <c r="AB108" s="8">
        <f t="shared" si="16"/>
        <v>364797478.60822552</v>
      </c>
      <c r="AC108" s="6">
        <v>70354297.200000003</v>
      </c>
      <c r="AD108" s="6"/>
      <c r="AE108" s="9">
        <f t="shared" si="22"/>
        <v>983751978.40999997</v>
      </c>
    </row>
    <row r="109" spans="1:31" ht="37.5" x14ac:dyDescent="0.3">
      <c r="A109" s="2">
        <f t="shared" si="17"/>
        <v>101</v>
      </c>
      <c r="B109" s="11" t="s">
        <v>106</v>
      </c>
      <c r="C109" s="74">
        <v>270061</v>
      </c>
      <c r="D109" s="16">
        <v>1307014</v>
      </c>
      <c r="E109" s="5"/>
      <c r="F109" s="6">
        <f t="shared" si="18"/>
        <v>0</v>
      </c>
      <c r="G109" s="6"/>
      <c r="H109" s="6"/>
      <c r="I109" s="6">
        <f t="shared" si="24"/>
        <v>48830241.600000001</v>
      </c>
      <c r="J109" s="6">
        <f t="shared" si="19"/>
        <v>0</v>
      </c>
      <c r="K109" s="6"/>
      <c r="L109" s="6"/>
      <c r="M109" s="6"/>
      <c r="N109" s="6"/>
      <c r="O109" s="6">
        <f t="shared" si="20"/>
        <v>48830241.600000001</v>
      </c>
      <c r="P109" s="6">
        <v>48830241.600000001</v>
      </c>
      <c r="Q109" s="6">
        <v>0</v>
      </c>
      <c r="R109" s="6"/>
      <c r="S109" s="7"/>
      <c r="T109" s="8">
        <f t="shared" si="25"/>
        <v>48830241.600000001</v>
      </c>
      <c r="U109" s="6">
        <f t="shared" si="21"/>
        <v>0</v>
      </c>
      <c r="V109" s="6">
        <f t="shared" si="14"/>
        <v>0</v>
      </c>
      <c r="W109" s="6"/>
      <c r="X109" s="8">
        <f t="shared" si="15"/>
        <v>0</v>
      </c>
      <c r="Y109" s="6"/>
      <c r="Z109" s="6"/>
      <c r="AA109" s="6"/>
      <c r="AB109" s="8">
        <f t="shared" si="16"/>
        <v>0</v>
      </c>
      <c r="AC109" s="6"/>
      <c r="AD109" s="6"/>
      <c r="AE109" s="9">
        <f t="shared" si="22"/>
        <v>48830241.600000001</v>
      </c>
    </row>
    <row r="110" spans="1:31" ht="25.15" customHeight="1" x14ac:dyDescent="0.3">
      <c r="A110" s="2">
        <f t="shared" si="17"/>
        <v>102</v>
      </c>
      <c r="B110" s="3" t="s">
        <v>107</v>
      </c>
      <c r="C110" s="74">
        <v>270068</v>
      </c>
      <c r="D110" s="16">
        <v>1340006</v>
      </c>
      <c r="E110" s="5">
        <v>1</v>
      </c>
      <c r="F110" s="6">
        <f t="shared" si="18"/>
        <v>117581826.67</v>
      </c>
      <c r="G110" s="6">
        <v>116417650.17</v>
      </c>
      <c r="H110" s="6">
        <v>1164176.5</v>
      </c>
      <c r="I110" s="6">
        <f t="shared" si="24"/>
        <v>92064818.615363061</v>
      </c>
      <c r="J110" s="6">
        <f t="shared" si="19"/>
        <v>57180112.772536881</v>
      </c>
      <c r="K110" s="6">
        <v>33317476.023247287</v>
      </c>
      <c r="L110" s="6">
        <v>22146836.2392896</v>
      </c>
      <c r="M110" s="6">
        <v>1715800.51</v>
      </c>
      <c r="N110" s="6">
        <v>3733150.4628261742</v>
      </c>
      <c r="O110" s="6">
        <f t="shared" si="20"/>
        <v>31151555.379999999</v>
      </c>
      <c r="P110" s="6">
        <f>12981448+10545.28</f>
        <v>12991993.279999999</v>
      </c>
      <c r="Q110" s="6">
        <v>7132474.6000000006</v>
      </c>
      <c r="R110" s="6">
        <v>11027087.5</v>
      </c>
      <c r="S110" s="7">
        <v>3945312</v>
      </c>
      <c r="T110" s="8">
        <f t="shared" si="25"/>
        <v>213591957.28536308</v>
      </c>
      <c r="U110" s="6">
        <f t="shared" si="21"/>
        <v>164702412.02704066</v>
      </c>
      <c r="V110" s="6">
        <f t="shared" si="14"/>
        <v>164702412.02704066</v>
      </c>
      <c r="W110" s="6">
        <v>136176552.64796865</v>
      </c>
      <c r="X110" s="8">
        <f t="shared" si="15"/>
        <v>28525859.379071996</v>
      </c>
      <c r="Y110" s="6">
        <v>11158470.636479998</v>
      </c>
      <c r="Z110" s="6">
        <v>17367388.742591999</v>
      </c>
      <c r="AA110" s="6"/>
      <c r="AB110" s="8">
        <f t="shared" si="16"/>
        <v>136176552.64796865</v>
      </c>
      <c r="AC110" s="6">
        <v>34052172</v>
      </c>
      <c r="AD110" s="6"/>
      <c r="AE110" s="9">
        <f t="shared" si="22"/>
        <v>412346541.31</v>
      </c>
    </row>
    <row r="111" spans="1:31" ht="35.450000000000003" customHeight="1" x14ac:dyDescent="0.3">
      <c r="A111" s="2">
        <f t="shared" si="17"/>
        <v>103</v>
      </c>
      <c r="B111" s="3" t="s">
        <v>108</v>
      </c>
      <c r="C111" s="74">
        <v>270069</v>
      </c>
      <c r="D111" s="16">
        <v>6349008</v>
      </c>
      <c r="E111" s="5">
        <v>1</v>
      </c>
      <c r="F111" s="6">
        <f t="shared" si="18"/>
        <v>3215101.9600000004</v>
      </c>
      <c r="G111" s="6">
        <v>3183269.2700000005</v>
      </c>
      <c r="H111" s="6">
        <v>31832.69</v>
      </c>
      <c r="I111" s="6">
        <f t="shared" si="24"/>
        <v>25826818.042072035</v>
      </c>
      <c r="J111" s="6">
        <f t="shared" si="19"/>
        <v>13529046.765013209</v>
      </c>
      <c r="K111" s="6">
        <v>11947654.86501321</v>
      </c>
      <c r="L111" s="6">
        <v>976698.62</v>
      </c>
      <c r="M111" s="6">
        <v>604693.28</v>
      </c>
      <c r="N111" s="6">
        <v>1842417.4070588234</v>
      </c>
      <c r="O111" s="6">
        <f t="shared" si="20"/>
        <v>10455353.870000001</v>
      </c>
      <c r="P111" s="6">
        <v>6298214.8000000007</v>
      </c>
      <c r="Q111" s="6">
        <v>766320.32000000007</v>
      </c>
      <c r="R111" s="6">
        <v>3390818.75</v>
      </c>
      <c r="S111" s="7"/>
      <c r="T111" s="8">
        <f t="shared" si="25"/>
        <v>29041920.002072036</v>
      </c>
      <c r="U111" s="6">
        <f t="shared" si="21"/>
        <v>37235561.495999999</v>
      </c>
      <c r="V111" s="6">
        <f t="shared" si="14"/>
        <v>37235561.495999999</v>
      </c>
      <c r="W111" s="6">
        <v>30029097.335999999</v>
      </c>
      <c r="X111" s="8">
        <f t="shared" si="15"/>
        <v>7206464.1600000011</v>
      </c>
      <c r="Y111" s="6"/>
      <c r="Z111" s="6">
        <v>7206464.1600000011</v>
      </c>
      <c r="AA111" s="6"/>
      <c r="AB111" s="8">
        <f t="shared" si="16"/>
        <v>30029097.335999999</v>
      </c>
      <c r="AC111" s="6"/>
      <c r="AD111" s="6"/>
      <c r="AE111" s="9">
        <f t="shared" si="22"/>
        <v>66277481.5</v>
      </c>
    </row>
    <row r="112" spans="1:31" ht="33.950000000000003" customHeight="1" x14ac:dyDescent="0.3">
      <c r="A112" s="2">
        <f t="shared" si="17"/>
        <v>104</v>
      </c>
      <c r="B112" s="3" t="s">
        <v>109</v>
      </c>
      <c r="C112" s="74">
        <v>270091</v>
      </c>
      <c r="D112" s="16">
        <v>1340007</v>
      </c>
      <c r="E112" s="5">
        <v>1</v>
      </c>
      <c r="F112" s="6">
        <f t="shared" si="18"/>
        <v>111139775.34999999</v>
      </c>
      <c r="G112" s="6">
        <v>110039381.53</v>
      </c>
      <c r="H112" s="6">
        <v>1100393.82</v>
      </c>
      <c r="I112" s="6">
        <f t="shared" si="24"/>
        <v>170739556.92965615</v>
      </c>
      <c r="J112" s="6">
        <f t="shared" si="19"/>
        <v>88924484.273646191</v>
      </c>
      <c r="K112" s="6">
        <v>53245575.486062191</v>
      </c>
      <c r="L112" s="6">
        <v>32606038.567584004</v>
      </c>
      <c r="M112" s="6">
        <v>3072870.22</v>
      </c>
      <c r="N112" s="6">
        <v>6100393.9760099752</v>
      </c>
      <c r="O112" s="6">
        <f t="shared" si="20"/>
        <v>75714678.679999992</v>
      </c>
      <c r="P112" s="6">
        <v>32438752.999999993</v>
      </c>
      <c r="Q112" s="6">
        <v>27679438.18</v>
      </c>
      <c r="R112" s="6">
        <v>15596487.5</v>
      </c>
      <c r="S112" s="7">
        <v>1775390.4000000001</v>
      </c>
      <c r="T112" s="8">
        <f t="shared" si="25"/>
        <v>283654722.67965615</v>
      </c>
      <c r="U112" s="6">
        <f t="shared" si="21"/>
        <v>279269758.98612607</v>
      </c>
      <c r="V112" s="6">
        <f t="shared" si="14"/>
        <v>279269758.98612607</v>
      </c>
      <c r="W112" s="6">
        <v>235970827.89797407</v>
      </c>
      <c r="X112" s="8">
        <f t="shared" si="15"/>
        <v>43298931.088151999</v>
      </c>
      <c r="Y112" s="6"/>
      <c r="Z112" s="6">
        <v>43298931.088151999</v>
      </c>
      <c r="AA112" s="6"/>
      <c r="AB112" s="8">
        <f t="shared" si="16"/>
        <v>235970827.89797407</v>
      </c>
      <c r="AC112" s="6">
        <v>38810148.299999997</v>
      </c>
      <c r="AD112" s="6"/>
      <c r="AE112" s="9">
        <f t="shared" si="22"/>
        <v>601734629.97000003</v>
      </c>
    </row>
    <row r="113" spans="1:31" ht="18" customHeight="1" x14ac:dyDescent="0.3">
      <c r="A113" s="2">
        <f t="shared" si="17"/>
        <v>105</v>
      </c>
      <c r="B113" s="3" t="s">
        <v>110</v>
      </c>
      <c r="C113" s="74">
        <v>270139</v>
      </c>
      <c r="D113" s="16">
        <v>1304001</v>
      </c>
      <c r="E113" s="5"/>
      <c r="F113" s="6">
        <f t="shared" si="18"/>
        <v>0</v>
      </c>
      <c r="G113" s="6"/>
      <c r="H113" s="6"/>
      <c r="I113" s="6">
        <f t="shared" si="24"/>
        <v>2872357</v>
      </c>
      <c r="J113" s="6">
        <f t="shared" si="19"/>
        <v>0</v>
      </c>
      <c r="K113" s="6"/>
      <c r="L113" s="6"/>
      <c r="M113" s="6"/>
      <c r="N113" s="6"/>
      <c r="O113" s="6">
        <f t="shared" si="20"/>
        <v>2872357</v>
      </c>
      <c r="P113" s="6">
        <v>2872357</v>
      </c>
      <c r="Q113" s="6"/>
      <c r="R113" s="6"/>
      <c r="S113" s="7"/>
      <c r="T113" s="8">
        <f t="shared" si="25"/>
        <v>2872357</v>
      </c>
      <c r="U113" s="6">
        <f t="shared" si="21"/>
        <v>0</v>
      </c>
      <c r="V113" s="6">
        <f t="shared" si="14"/>
        <v>0</v>
      </c>
      <c r="W113" s="6"/>
      <c r="X113" s="8">
        <f t="shared" si="15"/>
        <v>0</v>
      </c>
      <c r="Y113" s="6"/>
      <c r="Z113" s="6"/>
      <c r="AA113" s="6"/>
      <c r="AB113" s="8">
        <f t="shared" si="16"/>
        <v>0</v>
      </c>
      <c r="AC113" s="6"/>
      <c r="AD113" s="6"/>
      <c r="AE113" s="9">
        <f t="shared" si="22"/>
        <v>2872357</v>
      </c>
    </row>
    <row r="114" spans="1:31" ht="18" customHeight="1" x14ac:dyDescent="0.3">
      <c r="A114" s="2">
        <f t="shared" si="17"/>
        <v>106</v>
      </c>
      <c r="B114" s="3" t="s">
        <v>121</v>
      </c>
      <c r="C114" s="74">
        <v>270224</v>
      </c>
      <c r="D114" s="16" t="s">
        <v>122</v>
      </c>
      <c r="E114" s="5"/>
      <c r="F114" s="6">
        <f t="shared" si="18"/>
        <v>0</v>
      </c>
      <c r="G114" s="6"/>
      <c r="H114" s="6"/>
      <c r="I114" s="6">
        <f t="shared" si="24"/>
        <v>280026.76799999998</v>
      </c>
      <c r="J114" s="6">
        <f t="shared" si="19"/>
        <v>0</v>
      </c>
      <c r="K114" s="6"/>
      <c r="L114" s="6"/>
      <c r="M114" s="6"/>
      <c r="N114" s="6"/>
      <c r="O114" s="6">
        <f t="shared" si="20"/>
        <v>280026.76799999998</v>
      </c>
      <c r="P114" s="6">
        <v>280026.76799999998</v>
      </c>
      <c r="Q114" s="6"/>
      <c r="R114" s="6"/>
      <c r="S114" s="7"/>
      <c r="T114" s="8">
        <f t="shared" si="25"/>
        <v>280026.76799999998</v>
      </c>
      <c r="U114" s="6">
        <f t="shared" si="21"/>
        <v>0</v>
      </c>
      <c r="V114" s="6">
        <f t="shared" si="14"/>
        <v>0</v>
      </c>
      <c r="W114" s="6"/>
      <c r="X114" s="8">
        <f t="shared" si="15"/>
        <v>0</v>
      </c>
      <c r="Y114" s="6"/>
      <c r="Z114" s="6"/>
      <c r="AA114" s="6"/>
      <c r="AB114" s="8">
        <f t="shared" si="16"/>
        <v>0</v>
      </c>
      <c r="AC114" s="6"/>
      <c r="AD114" s="6"/>
      <c r="AE114" s="9">
        <f t="shared" si="22"/>
        <v>280026.77</v>
      </c>
    </row>
    <row r="115" spans="1:31" ht="36.75" customHeight="1" x14ac:dyDescent="0.3">
      <c r="A115" s="2">
        <f t="shared" si="17"/>
        <v>107</v>
      </c>
      <c r="B115" s="3" t="s">
        <v>111</v>
      </c>
      <c r="C115" s="74">
        <v>270156</v>
      </c>
      <c r="D115" s="16">
        <v>1343008</v>
      </c>
      <c r="E115" s="5">
        <v>1</v>
      </c>
      <c r="F115" s="6">
        <f t="shared" si="18"/>
        <v>40875876.449999996</v>
      </c>
      <c r="G115" s="6">
        <v>40471164.799999997</v>
      </c>
      <c r="H115" s="6">
        <v>404711.65</v>
      </c>
      <c r="I115" s="6">
        <f t="shared" si="24"/>
        <v>75092417.513842359</v>
      </c>
      <c r="J115" s="6">
        <f t="shared" si="19"/>
        <v>43886439.388052881</v>
      </c>
      <c r="K115" s="6">
        <v>27452986.514164887</v>
      </c>
      <c r="L115" s="6">
        <v>15209918.713888001</v>
      </c>
      <c r="M115" s="6">
        <v>1223534.1599999999</v>
      </c>
      <c r="N115" s="6">
        <v>1363806.3157894737</v>
      </c>
      <c r="O115" s="6">
        <f t="shared" si="20"/>
        <v>29842171.810000002</v>
      </c>
      <c r="P115" s="6">
        <f>19042210.8+11331.01</f>
        <v>19053541.810000002</v>
      </c>
      <c r="Q115" s="6">
        <v>3883380</v>
      </c>
      <c r="R115" s="6">
        <v>6905250</v>
      </c>
      <c r="S115" s="7">
        <v>16767576.000000002</v>
      </c>
      <c r="T115" s="8">
        <f t="shared" si="25"/>
        <v>132735869.96384236</v>
      </c>
      <c r="U115" s="6">
        <f t="shared" si="21"/>
        <v>159778323.49434677</v>
      </c>
      <c r="V115" s="6">
        <f t="shared" si="14"/>
        <v>159778323.49434677</v>
      </c>
      <c r="W115" s="6">
        <v>125623071.83533877</v>
      </c>
      <c r="X115" s="8">
        <f t="shared" si="15"/>
        <v>34155251.659007996</v>
      </c>
      <c r="Y115" s="6">
        <v>18526723.488000002</v>
      </c>
      <c r="Z115" s="6">
        <v>15628528.171007998</v>
      </c>
      <c r="AA115" s="6"/>
      <c r="AB115" s="8">
        <f t="shared" si="16"/>
        <v>125623071.83533877</v>
      </c>
      <c r="AC115" s="6">
        <v>31490199</v>
      </c>
      <c r="AD115" s="6"/>
      <c r="AE115" s="9">
        <f t="shared" si="22"/>
        <v>324004392.45999998</v>
      </c>
    </row>
    <row r="116" spans="1:31" ht="25.15" customHeight="1" x14ac:dyDescent="0.3">
      <c r="A116" s="2">
        <f t="shared" si="17"/>
        <v>108</v>
      </c>
      <c r="B116" s="11" t="s">
        <v>112</v>
      </c>
      <c r="C116" s="74">
        <v>270088</v>
      </c>
      <c r="D116" s="16">
        <v>1340010</v>
      </c>
      <c r="E116" s="5">
        <v>1</v>
      </c>
      <c r="F116" s="6">
        <f t="shared" si="18"/>
        <v>207545366.49000001</v>
      </c>
      <c r="G116" s="6">
        <v>205490461.87</v>
      </c>
      <c r="H116" s="6">
        <v>2054904.62</v>
      </c>
      <c r="I116" s="6">
        <f t="shared" si="24"/>
        <v>108257120.17573865</v>
      </c>
      <c r="J116" s="6">
        <f t="shared" si="19"/>
        <v>72721064.475738645</v>
      </c>
      <c r="K116" s="6">
        <v>43670124.195178315</v>
      </c>
      <c r="L116" s="6">
        <v>28140494.090560328</v>
      </c>
      <c r="M116" s="6">
        <v>910446.19</v>
      </c>
      <c r="N116" s="6">
        <v>1204873.9000000001</v>
      </c>
      <c r="O116" s="6">
        <f t="shared" si="20"/>
        <v>34331181.800000004</v>
      </c>
      <c r="P116" s="6">
        <v>8220403.0000000037</v>
      </c>
      <c r="Q116" s="6">
        <v>5863903.7999999998</v>
      </c>
      <c r="R116" s="6">
        <v>20246875</v>
      </c>
      <c r="S116" s="7">
        <v>16373044.800000003</v>
      </c>
      <c r="T116" s="8">
        <f t="shared" si="25"/>
        <v>332175531.46573865</v>
      </c>
      <c r="U116" s="6">
        <f t="shared" si="21"/>
        <v>202295420.24690899</v>
      </c>
      <c r="V116" s="6">
        <f t="shared" si="14"/>
        <v>202295420.24690899</v>
      </c>
      <c r="W116" s="6">
        <v>181725935.406941</v>
      </c>
      <c r="X116" s="8">
        <f t="shared" si="15"/>
        <v>20569484.839968003</v>
      </c>
      <c r="Y116" s="6">
        <v>12622426.447968002</v>
      </c>
      <c r="Z116" s="6">
        <v>7947058.392</v>
      </c>
      <c r="AA116" s="6"/>
      <c r="AB116" s="8">
        <f t="shared" si="16"/>
        <v>181725935.406941</v>
      </c>
      <c r="AC116" s="6">
        <v>31957344</v>
      </c>
      <c r="AD116" s="6"/>
      <c r="AE116" s="9">
        <f t="shared" si="22"/>
        <v>566428295.71000004</v>
      </c>
    </row>
    <row r="117" spans="1:31" ht="37.5" x14ac:dyDescent="0.3">
      <c r="A117" s="2">
        <f t="shared" si="17"/>
        <v>109</v>
      </c>
      <c r="B117" s="3" t="s">
        <v>113</v>
      </c>
      <c r="C117" s="74">
        <v>270170</v>
      </c>
      <c r="D117" s="16">
        <v>1343004</v>
      </c>
      <c r="E117" s="5">
        <v>1</v>
      </c>
      <c r="F117" s="6">
        <f t="shared" si="18"/>
        <v>131360911.11</v>
      </c>
      <c r="G117" s="6">
        <v>130060308.03</v>
      </c>
      <c r="H117" s="6">
        <v>1300603.08</v>
      </c>
      <c r="I117" s="6">
        <f t="shared" si="24"/>
        <v>106821219.32329112</v>
      </c>
      <c r="J117" s="6">
        <f t="shared" si="19"/>
        <v>73862292.443291128</v>
      </c>
      <c r="K117" s="6">
        <v>43279087.661454327</v>
      </c>
      <c r="L117" s="6">
        <v>29244952.961836807</v>
      </c>
      <c r="M117" s="6">
        <v>1338251.82</v>
      </c>
      <c r="N117" s="6">
        <v>1121603</v>
      </c>
      <c r="O117" s="6">
        <f t="shared" si="20"/>
        <v>31837323.879999999</v>
      </c>
      <c r="P117" s="6">
        <f>6504898+30608.87</f>
        <v>6535506.8700000001</v>
      </c>
      <c r="Q117" s="6">
        <v>8292310.7599999998</v>
      </c>
      <c r="R117" s="6">
        <v>17009506.25</v>
      </c>
      <c r="S117" s="7">
        <v>7101561.6000000006</v>
      </c>
      <c r="T117" s="8">
        <f t="shared" si="25"/>
        <v>245283692.03329113</v>
      </c>
      <c r="U117" s="6">
        <f t="shared" si="21"/>
        <v>180930061.44728905</v>
      </c>
      <c r="V117" s="6">
        <f t="shared" si="14"/>
        <v>180930061.44728905</v>
      </c>
      <c r="W117" s="6">
        <v>163911098.31499705</v>
      </c>
      <c r="X117" s="8">
        <f t="shared" si="15"/>
        <v>17018963.132291999</v>
      </c>
      <c r="Y117" s="6">
        <v>4397357.1599999992</v>
      </c>
      <c r="Z117" s="6">
        <v>12621605.972291999</v>
      </c>
      <c r="AA117" s="6"/>
      <c r="AB117" s="8">
        <f t="shared" si="16"/>
        <v>163911098.31499705</v>
      </c>
      <c r="AC117" s="6">
        <v>34527584</v>
      </c>
      <c r="AD117" s="6"/>
      <c r="AE117" s="9">
        <f t="shared" si="22"/>
        <v>460741337.48000002</v>
      </c>
    </row>
    <row r="118" spans="1:31" ht="37.5" x14ac:dyDescent="0.3">
      <c r="A118" s="2">
        <f t="shared" si="17"/>
        <v>110</v>
      </c>
      <c r="B118" s="3" t="s">
        <v>114</v>
      </c>
      <c r="C118" s="74">
        <v>270171</v>
      </c>
      <c r="D118" s="16">
        <v>1343171</v>
      </c>
      <c r="E118" s="5">
        <v>1</v>
      </c>
      <c r="F118" s="6">
        <f t="shared" si="18"/>
        <v>118227467.76000001</v>
      </c>
      <c r="G118" s="6">
        <v>117056898.77000001</v>
      </c>
      <c r="H118" s="6">
        <v>1170568.99</v>
      </c>
      <c r="I118" s="6">
        <f t="shared" si="24"/>
        <v>71901045.142126933</v>
      </c>
      <c r="J118" s="6">
        <f t="shared" si="19"/>
        <v>41899251.642126933</v>
      </c>
      <c r="K118" s="6">
        <v>24890177.836325333</v>
      </c>
      <c r="L118" s="6">
        <v>15870387.245801602</v>
      </c>
      <c r="M118" s="6">
        <v>1138686.56</v>
      </c>
      <c r="N118" s="6">
        <v>727244.5</v>
      </c>
      <c r="O118" s="6">
        <f t="shared" si="20"/>
        <v>29274549</v>
      </c>
      <c r="P118" s="6">
        <v>8717794</v>
      </c>
      <c r="Q118" s="6">
        <v>13591830</v>
      </c>
      <c r="R118" s="6">
        <v>6964925</v>
      </c>
      <c r="S118" s="7">
        <v>29589840</v>
      </c>
      <c r="T118" s="8">
        <f t="shared" si="25"/>
        <v>219718352.90212694</v>
      </c>
      <c r="U118" s="6">
        <f t="shared" si="21"/>
        <v>119218198.54040623</v>
      </c>
      <c r="V118" s="6">
        <f t="shared" si="14"/>
        <v>119218198.54040623</v>
      </c>
      <c r="W118" s="6">
        <v>106986278.64263023</v>
      </c>
      <c r="X118" s="8">
        <f t="shared" si="15"/>
        <v>12231919.897775996</v>
      </c>
      <c r="Y118" s="6">
        <v>8309452.2470279969</v>
      </c>
      <c r="Z118" s="6">
        <v>3922467.6507480005</v>
      </c>
      <c r="AA118" s="6"/>
      <c r="AB118" s="8">
        <f t="shared" si="16"/>
        <v>106986278.64263023</v>
      </c>
      <c r="AC118" s="6">
        <v>20006646</v>
      </c>
      <c r="AD118" s="6"/>
      <c r="AE118" s="9">
        <f t="shared" si="22"/>
        <v>358943197.44</v>
      </c>
    </row>
    <row r="119" spans="1:31" ht="37.5" x14ac:dyDescent="0.3">
      <c r="A119" s="2">
        <f t="shared" si="17"/>
        <v>111</v>
      </c>
      <c r="B119" s="3" t="s">
        <v>115</v>
      </c>
      <c r="C119" s="74">
        <v>270095</v>
      </c>
      <c r="D119" s="16">
        <v>1340003</v>
      </c>
      <c r="E119" s="5">
        <v>1</v>
      </c>
      <c r="F119" s="6">
        <f t="shared" si="18"/>
        <v>44012186.699999996</v>
      </c>
      <c r="G119" s="6">
        <v>43576422.479999997</v>
      </c>
      <c r="H119" s="6">
        <v>435764.22</v>
      </c>
      <c r="I119" s="6">
        <f t="shared" si="24"/>
        <v>7626006.7171190009</v>
      </c>
      <c r="J119" s="6">
        <f t="shared" si="19"/>
        <v>4698374.0671190005</v>
      </c>
      <c r="K119" s="6">
        <v>2718986.9965398</v>
      </c>
      <c r="L119" s="6">
        <v>1820121.2805792002</v>
      </c>
      <c r="M119" s="6">
        <v>159265.79</v>
      </c>
      <c r="N119" s="6"/>
      <c r="O119" s="6">
        <f t="shared" si="20"/>
        <v>2927632.65</v>
      </c>
      <c r="P119" s="6">
        <v>964793</v>
      </c>
      <c r="Q119" s="6">
        <v>699008.4</v>
      </c>
      <c r="R119" s="6">
        <v>1263831.25</v>
      </c>
      <c r="S119" s="7"/>
      <c r="T119" s="8">
        <f t="shared" si="25"/>
        <v>51638193.417118996</v>
      </c>
      <c r="U119" s="6">
        <f t="shared" si="21"/>
        <v>11441056.601802999</v>
      </c>
      <c r="V119" s="6">
        <f t="shared" si="14"/>
        <v>11441056.601802999</v>
      </c>
      <c r="W119" s="6">
        <v>7878883.1150829997</v>
      </c>
      <c r="X119" s="8">
        <f t="shared" si="15"/>
        <v>3562173.4867199995</v>
      </c>
      <c r="Y119" s="6">
        <v>2529498.6494999998</v>
      </c>
      <c r="Z119" s="6">
        <v>1032674.8372199998</v>
      </c>
      <c r="AA119" s="6"/>
      <c r="AB119" s="8">
        <f t="shared" si="16"/>
        <v>7878883.1150829997</v>
      </c>
      <c r="AC119" s="6">
        <v>2698599.2</v>
      </c>
      <c r="AD119" s="6"/>
      <c r="AE119" s="9">
        <f t="shared" si="22"/>
        <v>65777849.219999999</v>
      </c>
    </row>
    <row r="120" spans="1:31" ht="21.6" customHeight="1" x14ac:dyDescent="0.3">
      <c r="A120" s="2">
        <f t="shared" si="17"/>
        <v>112</v>
      </c>
      <c r="B120" s="3" t="s">
        <v>116</v>
      </c>
      <c r="C120" s="74">
        <v>270065</v>
      </c>
      <c r="D120" s="16">
        <v>1340001</v>
      </c>
      <c r="E120" s="5">
        <v>1</v>
      </c>
      <c r="F120" s="6">
        <f t="shared" si="18"/>
        <v>46925714.810000002</v>
      </c>
      <c r="G120" s="6">
        <v>46461103.770000003</v>
      </c>
      <c r="H120" s="6">
        <v>464611.04</v>
      </c>
      <c r="I120" s="6">
        <f t="shared" si="24"/>
        <v>15835114.733768679</v>
      </c>
      <c r="J120" s="6">
        <f t="shared" si="19"/>
        <v>6927790.3537686802</v>
      </c>
      <c r="K120" s="6">
        <v>3969933.1249584402</v>
      </c>
      <c r="L120" s="6">
        <v>2798667.8288102397</v>
      </c>
      <c r="M120" s="6">
        <v>159189.4</v>
      </c>
      <c r="N120" s="6"/>
      <c r="O120" s="6">
        <f t="shared" si="20"/>
        <v>8907324.379999999</v>
      </c>
      <c r="P120" s="6">
        <v>4039380.4999999991</v>
      </c>
      <c r="Q120" s="6">
        <v>3436480</v>
      </c>
      <c r="R120" s="6">
        <v>1431463.88</v>
      </c>
      <c r="S120" s="7">
        <v>4975085.4000000004</v>
      </c>
      <c r="T120" s="8">
        <f t="shared" si="25"/>
        <v>67735914.94376868</v>
      </c>
      <c r="U120" s="6">
        <f t="shared" si="21"/>
        <v>58621431.288804591</v>
      </c>
      <c r="V120" s="6">
        <f t="shared" si="14"/>
        <v>58621431.288804591</v>
      </c>
      <c r="W120" s="6">
        <v>40184653.242624596</v>
      </c>
      <c r="X120" s="8">
        <f>Y120+Z120</f>
        <v>18436778.046179999</v>
      </c>
      <c r="Y120" s="6">
        <v>17890452.57618</v>
      </c>
      <c r="Z120" s="6">
        <v>546325.47</v>
      </c>
      <c r="AA120" s="6"/>
      <c r="AB120" s="8">
        <f t="shared" si="16"/>
        <v>40184653.242624596</v>
      </c>
      <c r="AC120" s="6">
        <v>4134686.5</v>
      </c>
      <c r="AD120" s="6"/>
      <c r="AE120" s="9">
        <f t="shared" si="22"/>
        <v>130492032.73</v>
      </c>
    </row>
    <row r="121" spans="1:31" s="69" customFormat="1" ht="23.45" customHeight="1" x14ac:dyDescent="0.3">
      <c r="A121" s="62">
        <f t="shared" si="17"/>
        <v>113</v>
      </c>
      <c r="B121" s="3" t="s">
        <v>117</v>
      </c>
      <c r="C121" s="75">
        <v>270089</v>
      </c>
      <c r="D121" s="63">
        <v>1340012</v>
      </c>
      <c r="E121" s="64">
        <v>1</v>
      </c>
      <c r="F121" s="65">
        <f t="shared" si="18"/>
        <v>166238104.72</v>
      </c>
      <c r="G121" s="65">
        <v>164592182.88999999</v>
      </c>
      <c r="H121" s="65">
        <v>1645921.83</v>
      </c>
      <c r="I121" s="65">
        <f t="shared" si="24"/>
        <v>39131113.061295956</v>
      </c>
      <c r="J121" s="65">
        <f t="shared" si="19"/>
        <v>22011721.223795958</v>
      </c>
      <c r="K121" s="65">
        <v>13661417.37622284</v>
      </c>
      <c r="L121" s="65">
        <v>7138551.7375731198</v>
      </c>
      <c r="M121" s="65">
        <v>1211752.1100000001</v>
      </c>
      <c r="N121" s="65">
        <v>157550.33749999999</v>
      </c>
      <c r="O121" s="65">
        <f t="shared" si="20"/>
        <v>16961841.5</v>
      </c>
      <c r="P121" s="65">
        <v>9424866</v>
      </c>
      <c r="Q121" s="65">
        <v>5841619.5</v>
      </c>
      <c r="R121" s="65">
        <v>1695356</v>
      </c>
      <c r="S121" s="66">
        <v>12674314.800000001</v>
      </c>
      <c r="T121" s="67">
        <f t="shared" si="25"/>
        <v>218043532.58129597</v>
      </c>
      <c r="U121" s="65">
        <f t="shared" si="21"/>
        <v>93174984.358687684</v>
      </c>
      <c r="V121" s="65">
        <f t="shared" si="14"/>
        <v>93174984.358687684</v>
      </c>
      <c r="W121" s="65">
        <v>74034883.942842484</v>
      </c>
      <c r="X121" s="67">
        <f t="shared" si="15"/>
        <v>19140100.415845197</v>
      </c>
      <c r="Y121" s="6">
        <v>12052064.154877197</v>
      </c>
      <c r="Z121" s="65">
        <v>7088036.2609679997</v>
      </c>
      <c r="AA121" s="65"/>
      <c r="AB121" s="67">
        <f t="shared" si="16"/>
        <v>74034883.942842484</v>
      </c>
      <c r="AC121" s="65">
        <v>15811045.800000001</v>
      </c>
      <c r="AD121" s="65"/>
      <c r="AE121" s="68">
        <f t="shared" si="22"/>
        <v>327029562.74000001</v>
      </c>
    </row>
    <row r="122" spans="1:31" s="28" customFormat="1" ht="22.35" customHeight="1" x14ac:dyDescent="0.3">
      <c r="A122" s="46"/>
      <c r="B122" s="47" t="s">
        <v>196</v>
      </c>
      <c r="C122" s="76"/>
      <c r="D122" s="48"/>
      <c r="E122" s="49">
        <f>SUM(E9:E121)</f>
        <v>56</v>
      </c>
      <c r="F122" s="8">
        <f t="shared" ref="F122" si="26">G122+H122</f>
        <v>3506864627.1600003</v>
      </c>
      <c r="G122" s="8">
        <f>SUM(G9:G121)</f>
        <v>3472143195.1900005</v>
      </c>
      <c r="H122" s="8">
        <f>SUM(H9:H121)</f>
        <v>34721431.969999999</v>
      </c>
      <c r="I122" s="9">
        <f>SUM(I9:I121)</f>
        <v>7830059909.4314728</v>
      </c>
      <c r="J122" s="9">
        <f t="shared" ref="J122" si="27">K122+L122+M122</f>
        <v>2965551005.3737674</v>
      </c>
      <c r="K122" s="8">
        <f t="shared" ref="K122:R122" si="28">SUM(K9:K121)</f>
        <v>1780939225.3620689</v>
      </c>
      <c r="L122" s="8">
        <f t="shared" si="28"/>
        <v>1084211470.9016986</v>
      </c>
      <c r="M122" s="9">
        <f t="shared" si="28"/>
        <v>100400309.11000003</v>
      </c>
      <c r="N122" s="8">
        <f t="shared" si="28"/>
        <v>1435631697.179709</v>
      </c>
      <c r="O122" s="8">
        <f t="shared" si="28"/>
        <v>3428877206.8780012</v>
      </c>
      <c r="P122" s="8">
        <f t="shared" si="28"/>
        <v>2031498384.5879996</v>
      </c>
      <c r="Q122" s="8">
        <f t="shared" si="28"/>
        <v>748074750.55999982</v>
      </c>
      <c r="R122" s="9">
        <f t="shared" si="28"/>
        <v>649304071.73000002</v>
      </c>
      <c r="S122" s="12">
        <f>SUM(S9:S121)</f>
        <v>266887715.40000004</v>
      </c>
      <c r="T122" s="9">
        <f>SUM(T9:T121)</f>
        <v>11603812251.991474</v>
      </c>
      <c r="U122" s="8">
        <f>SUM(U9:U121)</f>
        <v>16552950376.216867</v>
      </c>
      <c r="V122" s="8">
        <f>SUM(V9:V121)</f>
        <v>15132958353.041269</v>
      </c>
      <c r="W122" s="8">
        <f>SUM(W9:W121)</f>
        <v>11689782727.153578</v>
      </c>
      <c r="X122" s="8">
        <f>Y122+Z122</f>
        <v>3443175625.8876877</v>
      </c>
      <c r="Y122" s="8">
        <f>SUM(Y9:Y121)</f>
        <v>1143782333.7589705</v>
      </c>
      <c r="Z122" s="8">
        <f>SUM(Z9:Z121)</f>
        <v>2299393292.1287174</v>
      </c>
      <c r="AA122" s="8">
        <f>SUM(AA9:AA121)</f>
        <v>1419992023.1755998</v>
      </c>
      <c r="AB122" s="8">
        <f t="shared" ref="AB122" si="29">W122+AA122</f>
        <v>13109774750.329178</v>
      </c>
      <c r="AC122" s="8">
        <f>SUM(AC9:AC121)</f>
        <v>1867821812</v>
      </c>
      <c r="AD122" s="8">
        <f>SUM(AD9:AD121)</f>
        <v>504611883.36999995</v>
      </c>
      <c r="AE122" s="8">
        <f>SUM(AE9:AE121)</f>
        <v>30529196323.560005</v>
      </c>
    </row>
    <row r="123" spans="1:31" s="28" customFormat="1" ht="22.35" hidden="1" customHeight="1" x14ac:dyDescent="0.3">
      <c r="A123" s="52"/>
      <c r="B123" s="53" t="s">
        <v>185</v>
      </c>
      <c r="C123" s="77"/>
      <c r="D123" s="53"/>
      <c r="E123" s="54">
        <v>13</v>
      </c>
      <c r="F123" s="55">
        <v>3529963315.4000006</v>
      </c>
      <c r="G123" s="55">
        <v>3495013183.5700006</v>
      </c>
      <c r="H123" s="55">
        <v>34950131.829999998</v>
      </c>
      <c r="I123" s="55">
        <v>7814147031.7381744</v>
      </c>
      <c r="J123" s="55">
        <v>2965551005.3737674</v>
      </c>
      <c r="K123" s="55">
        <v>1780939225.3620689</v>
      </c>
      <c r="L123" s="55">
        <v>1084211470.9016986</v>
      </c>
      <c r="M123" s="55">
        <v>100400309.11000003</v>
      </c>
      <c r="N123" s="55">
        <v>1427370596.4464099</v>
      </c>
      <c r="O123" s="55">
        <v>3421225429.9180012</v>
      </c>
      <c r="P123" s="55">
        <v>2027082737.6279998</v>
      </c>
      <c r="Q123" s="55">
        <v>744838620.55999982</v>
      </c>
      <c r="R123" s="55">
        <v>649304071.73000002</v>
      </c>
      <c r="S123" s="55">
        <v>266887715.40000004</v>
      </c>
      <c r="T123" s="55">
        <v>11604786079.527922</v>
      </c>
      <c r="U123" s="55">
        <v>16534105976.643082</v>
      </c>
      <c r="V123" s="55">
        <v>15149171765.987484</v>
      </c>
      <c r="W123" s="55">
        <v>11692341585.269337</v>
      </c>
      <c r="X123" s="55">
        <v>3456830180.7181482</v>
      </c>
      <c r="Y123" s="55">
        <v>1158686171.9389706</v>
      </c>
      <c r="Z123" s="55">
        <v>2298144008.7791777</v>
      </c>
      <c r="AA123" s="55">
        <v>1384934210.6555998</v>
      </c>
      <c r="AB123" s="55">
        <v>13077275795.924936</v>
      </c>
      <c r="AC123" s="55">
        <v>1867821812</v>
      </c>
      <c r="AD123" s="55">
        <v>518727173.05000001</v>
      </c>
      <c r="AE123" s="55">
        <v>30531653024.231262</v>
      </c>
    </row>
    <row r="124" spans="1:31" s="28" customFormat="1" ht="22.35" hidden="1" customHeight="1" x14ac:dyDescent="0.3">
      <c r="A124" s="52"/>
      <c r="B124" s="53"/>
      <c r="C124" s="77"/>
      <c r="D124" s="53"/>
      <c r="E124" s="54">
        <f>E122-E123</f>
        <v>43</v>
      </c>
      <c r="F124" s="55">
        <f>F122-F123</f>
        <v>-23098688.240000248</v>
      </c>
      <c r="G124" s="55">
        <f t="shared" ref="G124:AE124" si="30">G122-G123</f>
        <v>-22869988.380000114</v>
      </c>
      <c r="H124" s="55">
        <f t="shared" si="30"/>
        <v>-228699.8599999994</v>
      </c>
      <c r="I124" s="55">
        <f t="shared" si="30"/>
        <v>15912877.69329834</v>
      </c>
      <c r="J124" s="55">
        <f t="shared" si="30"/>
        <v>0</v>
      </c>
      <c r="K124" s="55">
        <f t="shared" si="30"/>
        <v>0</v>
      </c>
      <c r="L124" s="55">
        <f t="shared" si="30"/>
        <v>0</v>
      </c>
      <c r="M124" s="55">
        <f t="shared" si="30"/>
        <v>0</v>
      </c>
      <c r="N124" s="55">
        <f t="shared" si="30"/>
        <v>8261100.733299017</v>
      </c>
      <c r="O124" s="55">
        <f t="shared" si="30"/>
        <v>7651776.9600000381</v>
      </c>
      <c r="P124" s="55">
        <f t="shared" si="30"/>
        <v>4415646.9599997997</v>
      </c>
      <c r="Q124" s="55">
        <f t="shared" si="30"/>
        <v>3236130</v>
      </c>
      <c r="R124" s="55">
        <f t="shared" si="30"/>
        <v>0</v>
      </c>
      <c r="S124" s="55">
        <f t="shared" si="30"/>
        <v>0</v>
      </c>
      <c r="T124" s="55">
        <f t="shared" si="30"/>
        <v>-973827.53644752502</v>
      </c>
      <c r="U124" s="55">
        <f t="shared" si="30"/>
        <v>18844399.573785782</v>
      </c>
      <c r="V124" s="55">
        <f t="shared" si="30"/>
        <v>-16213412.946214676</v>
      </c>
      <c r="W124" s="55">
        <f t="shared" si="30"/>
        <v>-2558858.1157588959</v>
      </c>
      <c r="X124" s="55">
        <f t="shared" si="30"/>
        <v>-13654554.830460548</v>
      </c>
      <c r="Y124" s="55">
        <f t="shared" si="30"/>
        <v>-14903838.180000067</v>
      </c>
      <c r="Z124" s="55">
        <f t="shared" si="30"/>
        <v>1249283.3495397568</v>
      </c>
      <c r="AA124" s="55">
        <f t="shared" si="30"/>
        <v>35057812.519999981</v>
      </c>
      <c r="AB124" s="55">
        <f t="shared" si="30"/>
        <v>32498954.404241562</v>
      </c>
      <c r="AC124" s="55">
        <f t="shared" si="30"/>
        <v>0</v>
      </c>
      <c r="AD124" s="55">
        <f t="shared" si="30"/>
        <v>-14115289.680000067</v>
      </c>
      <c r="AE124" s="55">
        <f t="shared" si="30"/>
        <v>-2456700.671257019</v>
      </c>
    </row>
    <row r="125" spans="1:31" s="56" customFormat="1" ht="36" customHeight="1" x14ac:dyDescent="0.3">
      <c r="B125" s="57" t="s">
        <v>198</v>
      </c>
      <c r="C125" s="78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T125" s="58"/>
      <c r="W125" s="59"/>
      <c r="Y125" s="59"/>
      <c r="Z125" s="59"/>
      <c r="AA125" s="59"/>
      <c r="AE125" s="60"/>
    </row>
    <row r="126" spans="1:31" s="56" customFormat="1" ht="38.25" customHeight="1" x14ac:dyDescent="0.3">
      <c r="B126" s="93" t="s">
        <v>199</v>
      </c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</row>
    <row r="127" spans="1:31" x14ac:dyDescent="0.3">
      <c r="T127" s="51"/>
      <c r="W127" s="50"/>
      <c r="X127" s="50"/>
      <c r="Y127" s="50"/>
      <c r="Z127" s="50"/>
      <c r="AA127" s="50"/>
      <c r="AD127" s="50"/>
      <c r="AE127" s="61"/>
    </row>
  </sheetData>
  <autoFilter ref="A6:AE126"/>
  <mergeCells count="6">
    <mergeCell ref="B126:AE126"/>
    <mergeCell ref="V1:V2"/>
    <mergeCell ref="I1:I2"/>
    <mergeCell ref="N1:Q3"/>
    <mergeCell ref="B4:AE4"/>
    <mergeCell ref="AC1:AE1"/>
  </mergeCells>
  <pageMargins left="0.19685039370078741" right="0" top="0" bottom="0" header="0.43307086614173229" footer="0.11811023622047245"/>
  <pageSetup paperSize="9" scale="5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(2023)</vt:lpstr>
      <vt:lpstr>'план.ст-ть (2023)'!Заголовки_для_печати</vt:lpstr>
      <vt:lpstr>'план.ст-ть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Варнавская Анна Владимировна</cp:lastModifiedBy>
  <cp:lastPrinted>2023-08-09T07:15:57Z</cp:lastPrinted>
  <dcterms:created xsi:type="dcterms:W3CDTF">2022-01-27T01:40:47Z</dcterms:created>
  <dcterms:modified xsi:type="dcterms:W3CDTF">2023-08-23T06:12:40Z</dcterms:modified>
</cp:coreProperties>
</file>